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finaid_share\OCS\Tools to Estimate Cost\"/>
    </mc:Choice>
  </mc:AlternateContent>
  <xr:revisionPtr revIDLastSave="0" documentId="13_ncr:1_{E6C58100-C3A9-4684-98E2-A3A09799C69A}" xr6:coauthVersionLast="47" xr6:coauthVersionMax="47" xr10:uidLastSave="{00000000-0000-0000-0000-000000000000}"/>
  <workbookProtection workbookAlgorithmName="SHA-512" workbookHashValue="hB4Y+Qiv2jtR7gkxfpQxRooHtVxx11giRwErKrN/p2YAg+R/S14B46dbRuvIBVQWeKtnnn2zxBQ+gI5r1ZPcFA==" workbookSaltValue="/anpqsDy5wSUEfBRRSwYqQ==" workbookSpinCount="100000" lockStructure="1"/>
  <bookViews>
    <workbookView xWindow="28680" yWindow="-8820" windowWidth="29040" windowHeight="15720" xr2:uid="{00000000-000D-0000-FFFF-FFFF00000000}"/>
  </bookViews>
  <sheets>
    <sheet name="Study Away Cost Estimator" sheetId="1" r:id="rId1"/>
    <sheet name="Program List" sheetId="2" state="hidden" r:id="rId2"/>
    <sheet name="Tables" sheetId="4"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6" i="2" l="1"/>
  <c r="N86" i="2"/>
  <c r="M86" i="2"/>
  <c r="L86" i="2"/>
  <c r="I86" i="2"/>
  <c r="O85" i="2"/>
  <c r="N85" i="2"/>
  <c r="M85" i="2"/>
  <c r="I85" i="2"/>
  <c r="L85" i="2" s="1"/>
  <c r="O84" i="2"/>
  <c r="N84" i="2"/>
  <c r="M84" i="2"/>
  <c r="I84" i="2"/>
  <c r="L84" i="2" s="1"/>
  <c r="O83" i="2"/>
  <c r="N83" i="2"/>
  <c r="M83" i="2"/>
  <c r="I83" i="2"/>
  <c r="L83" i="2" s="1"/>
  <c r="O82" i="2"/>
  <c r="N82" i="2"/>
  <c r="M82" i="2"/>
  <c r="L82" i="2"/>
  <c r="I82" i="2"/>
  <c r="O81" i="2"/>
  <c r="N81" i="2"/>
  <c r="M81" i="2"/>
  <c r="I81" i="2"/>
  <c r="L81" i="2" s="1"/>
  <c r="O80" i="2"/>
  <c r="N80" i="2"/>
  <c r="M80" i="2"/>
  <c r="I80" i="2"/>
  <c r="L80" i="2" s="1"/>
  <c r="O79" i="2"/>
  <c r="N79" i="2"/>
  <c r="M79" i="2"/>
  <c r="I79" i="2"/>
  <c r="L79" i="2" s="1"/>
  <c r="O78" i="2"/>
  <c r="N78" i="2"/>
  <c r="M78" i="2"/>
  <c r="L78" i="2"/>
  <c r="I78" i="2"/>
  <c r="O77" i="2"/>
  <c r="N77" i="2"/>
  <c r="M77" i="2"/>
  <c r="I77" i="2"/>
  <c r="L77" i="2" s="1"/>
  <c r="O76" i="2"/>
  <c r="M76" i="2"/>
  <c r="I76" i="2"/>
  <c r="L76" i="2" s="1"/>
  <c r="O75" i="2"/>
  <c r="M75" i="2"/>
  <c r="I75" i="2"/>
  <c r="L75" i="2" s="1"/>
  <c r="O74" i="2"/>
  <c r="M74" i="2"/>
  <c r="I74" i="2"/>
  <c r="L74" i="2" s="1"/>
  <c r="O73" i="2"/>
  <c r="N73" i="2"/>
  <c r="M73" i="2"/>
  <c r="I73" i="2"/>
  <c r="L73" i="2" s="1"/>
  <c r="O72" i="2"/>
  <c r="M72" i="2"/>
  <c r="I72" i="2"/>
  <c r="L72" i="2" s="1"/>
  <c r="O71" i="2"/>
  <c r="N71" i="2"/>
  <c r="M71" i="2"/>
  <c r="I71" i="2"/>
  <c r="L71" i="2" s="1"/>
  <c r="O70" i="2"/>
  <c r="N70" i="2"/>
  <c r="M70" i="2"/>
  <c r="L70" i="2"/>
  <c r="I70" i="2"/>
  <c r="O69" i="2"/>
  <c r="N69" i="2"/>
  <c r="M69" i="2"/>
  <c r="I69" i="2"/>
  <c r="L69" i="2" s="1"/>
  <c r="O68" i="2"/>
  <c r="N68" i="2"/>
  <c r="M68" i="2"/>
  <c r="I68" i="2"/>
  <c r="L68" i="2" s="1"/>
  <c r="O67" i="2"/>
  <c r="N67" i="2"/>
  <c r="M67" i="2"/>
  <c r="I67" i="2"/>
  <c r="L67" i="2" s="1"/>
  <c r="O66" i="2"/>
  <c r="N66" i="2"/>
  <c r="M66" i="2"/>
  <c r="L66" i="2"/>
  <c r="I66" i="2"/>
  <c r="O65" i="2"/>
  <c r="N65" i="2"/>
  <c r="M65" i="2"/>
  <c r="I65" i="2"/>
  <c r="L65" i="2" s="1"/>
  <c r="O64" i="2"/>
  <c r="N64" i="2"/>
  <c r="M64" i="2"/>
  <c r="I64" i="2"/>
  <c r="L64" i="2" s="1"/>
  <c r="O63" i="2"/>
  <c r="N63" i="2"/>
  <c r="M63" i="2"/>
  <c r="I63" i="2"/>
  <c r="L63" i="2" s="1"/>
  <c r="O62" i="2"/>
  <c r="N62" i="2"/>
  <c r="M62" i="2"/>
  <c r="L62" i="2"/>
  <c r="I62" i="2"/>
  <c r="O61" i="2"/>
  <c r="N61" i="2"/>
  <c r="M61" i="2"/>
  <c r="I61" i="2"/>
  <c r="L61" i="2" s="1"/>
  <c r="O60" i="2"/>
  <c r="N60" i="2"/>
  <c r="M60" i="2"/>
  <c r="I60" i="2"/>
  <c r="L60" i="2" s="1"/>
  <c r="O59" i="2"/>
  <c r="N59" i="2"/>
  <c r="M59" i="2"/>
  <c r="I59" i="2"/>
  <c r="L59" i="2" s="1"/>
  <c r="O58" i="2"/>
  <c r="N58" i="2"/>
  <c r="M58" i="2"/>
  <c r="L58" i="2"/>
  <c r="I58" i="2"/>
  <c r="O57" i="2"/>
  <c r="N57" i="2"/>
  <c r="M57" i="2"/>
  <c r="I57" i="2"/>
  <c r="L57" i="2" s="1"/>
  <c r="O56" i="2"/>
  <c r="N56" i="2"/>
  <c r="M56" i="2"/>
  <c r="I56" i="2"/>
  <c r="L56" i="2" s="1"/>
  <c r="O55" i="2"/>
  <c r="N55" i="2"/>
  <c r="M55" i="2"/>
  <c r="I55" i="2"/>
  <c r="L55" i="2" s="1"/>
  <c r="O54" i="2"/>
  <c r="N54" i="2"/>
  <c r="M54" i="2"/>
  <c r="L54" i="2"/>
  <c r="I54" i="2"/>
  <c r="O53" i="2"/>
  <c r="N53" i="2"/>
  <c r="M53" i="2"/>
  <c r="I53" i="2"/>
  <c r="L53" i="2" s="1"/>
  <c r="O52" i="2"/>
  <c r="N52" i="2"/>
  <c r="M52" i="2"/>
  <c r="I52" i="2"/>
  <c r="L52" i="2" s="1"/>
  <c r="O51" i="2"/>
  <c r="N51" i="2"/>
  <c r="M51" i="2"/>
  <c r="I51" i="2"/>
  <c r="L51" i="2" s="1"/>
  <c r="O50" i="2"/>
  <c r="N50" i="2"/>
  <c r="M50" i="2"/>
  <c r="L50" i="2"/>
  <c r="I50" i="2"/>
  <c r="O49" i="2"/>
  <c r="N49" i="2"/>
  <c r="M49" i="2"/>
  <c r="I49" i="2"/>
  <c r="L49" i="2" s="1"/>
  <c r="O48" i="2"/>
  <c r="N48" i="2"/>
  <c r="M48" i="2"/>
  <c r="I48" i="2"/>
  <c r="L48" i="2" s="1"/>
  <c r="O47" i="2"/>
  <c r="N47" i="2"/>
  <c r="M47" i="2"/>
  <c r="I47" i="2"/>
  <c r="L47" i="2" s="1"/>
  <c r="O46" i="2"/>
  <c r="N46" i="2"/>
  <c r="M46" i="2"/>
  <c r="L46" i="2"/>
  <c r="I46" i="2"/>
  <c r="O45" i="2"/>
  <c r="N45" i="2"/>
  <c r="M45" i="2"/>
  <c r="I45" i="2"/>
  <c r="L45" i="2" s="1"/>
  <c r="O44" i="2"/>
  <c r="N44" i="2"/>
  <c r="M44" i="2"/>
  <c r="I44" i="2"/>
  <c r="L44" i="2" s="1"/>
  <c r="O43" i="2"/>
  <c r="N43" i="2"/>
  <c r="M43" i="2"/>
  <c r="I43" i="2"/>
  <c r="L43" i="2" s="1"/>
  <c r="O42" i="2"/>
  <c r="N42" i="2"/>
  <c r="M42" i="2"/>
  <c r="L42" i="2"/>
  <c r="I42" i="2"/>
  <c r="O41" i="2"/>
  <c r="N41" i="2"/>
  <c r="M41" i="2"/>
  <c r="I41" i="2"/>
  <c r="L41" i="2" s="1"/>
  <c r="O40" i="2"/>
  <c r="N40" i="2"/>
  <c r="M40" i="2"/>
  <c r="I40" i="2"/>
  <c r="L40" i="2" s="1"/>
  <c r="O39" i="2"/>
  <c r="N39" i="2"/>
  <c r="M39" i="2"/>
  <c r="I39" i="2"/>
  <c r="L39" i="2" s="1"/>
  <c r="O38" i="2"/>
  <c r="N38" i="2"/>
  <c r="M38" i="2"/>
  <c r="L38" i="2"/>
  <c r="I38" i="2"/>
  <c r="O37" i="2"/>
  <c r="N37" i="2"/>
  <c r="M37" i="2"/>
  <c r="I37" i="2"/>
  <c r="L37" i="2" s="1"/>
  <c r="O36" i="2"/>
  <c r="N36" i="2"/>
  <c r="M36" i="2"/>
  <c r="I36" i="2"/>
  <c r="L36" i="2" s="1"/>
  <c r="O35" i="2"/>
  <c r="N35" i="2"/>
  <c r="M35" i="2"/>
  <c r="I35" i="2"/>
  <c r="L35" i="2" s="1"/>
  <c r="O34" i="2"/>
  <c r="N34" i="2"/>
  <c r="M34" i="2"/>
  <c r="L34" i="2"/>
  <c r="I34" i="2"/>
  <c r="O33" i="2"/>
  <c r="N33" i="2"/>
  <c r="M33" i="2"/>
  <c r="I33" i="2"/>
  <c r="L33" i="2" s="1"/>
  <c r="O32" i="2"/>
  <c r="N32" i="2"/>
  <c r="M32" i="2"/>
  <c r="I32" i="2"/>
  <c r="L32" i="2" s="1"/>
  <c r="O31" i="2"/>
  <c r="N31" i="2"/>
  <c r="M31" i="2"/>
  <c r="I31" i="2"/>
  <c r="L31" i="2" s="1"/>
  <c r="O30" i="2"/>
  <c r="N30" i="2"/>
  <c r="M30" i="2"/>
  <c r="L30" i="2"/>
  <c r="I30" i="2"/>
  <c r="O29" i="2"/>
  <c r="N29" i="2"/>
  <c r="M29" i="2"/>
  <c r="I29" i="2"/>
  <c r="L29" i="2" s="1"/>
  <c r="O28" i="2"/>
  <c r="N28" i="2"/>
  <c r="M28" i="2"/>
  <c r="I28" i="2"/>
  <c r="L28" i="2" s="1"/>
  <c r="O27" i="2"/>
  <c r="N27" i="2"/>
  <c r="M27" i="2"/>
  <c r="I27" i="2"/>
  <c r="L27" i="2" s="1"/>
  <c r="O26" i="2"/>
  <c r="N26" i="2"/>
  <c r="M26" i="2"/>
  <c r="L26" i="2"/>
  <c r="I26" i="2"/>
  <c r="O25" i="2"/>
  <c r="N25" i="2"/>
  <c r="M25" i="2"/>
  <c r="I25" i="2"/>
  <c r="L25" i="2" s="1"/>
  <c r="O24" i="2"/>
  <c r="N24" i="2"/>
  <c r="M24" i="2"/>
  <c r="I24" i="2"/>
  <c r="L24" i="2" s="1"/>
  <c r="O23" i="2"/>
  <c r="N23" i="2"/>
  <c r="J23" i="2"/>
  <c r="M23" i="2" s="1"/>
  <c r="I23" i="2"/>
  <c r="O22" i="2"/>
  <c r="N22" i="2"/>
  <c r="M22" i="2"/>
  <c r="I22" i="2"/>
  <c r="L22" i="2" s="1"/>
  <c r="N21" i="2"/>
  <c r="H21" i="2"/>
  <c r="O21" i="2" s="1"/>
  <c r="O20" i="2"/>
  <c r="N20" i="2"/>
  <c r="M20" i="2"/>
  <c r="L20" i="2"/>
  <c r="I20" i="2"/>
  <c r="O19" i="2"/>
  <c r="N19" i="2"/>
  <c r="M19" i="2"/>
  <c r="I19" i="2"/>
  <c r="L19" i="2" s="1"/>
  <c r="O18" i="2"/>
  <c r="M18" i="2"/>
  <c r="K18" i="2"/>
  <c r="N18" i="2" s="1"/>
  <c r="I18" i="2"/>
  <c r="L18" i="2" s="1"/>
  <c r="O17" i="2"/>
  <c r="N17" i="2"/>
  <c r="M17" i="2"/>
  <c r="L17" i="2"/>
  <c r="I17" i="2"/>
  <c r="O16" i="2"/>
  <c r="N16" i="2"/>
  <c r="M16" i="2"/>
  <c r="I16" i="2"/>
  <c r="L16" i="2" s="1"/>
  <c r="O15" i="2"/>
  <c r="N15" i="2"/>
  <c r="M15" i="2"/>
  <c r="I15" i="2"/>
  <c r="L15" i="2" s="1"/>
  <c r="O14" i="2"/>
  <c r="N14" i="2"/>
  <c r="M14" i="2"/>
  <c r="I14" i="2"/>
  <c r="L14" i="2" s="1"/>
  <c r="O13" i="2"/>
  <c r="N13" i="2"/>
  <c r="M13" i="2"/>
  <c r="L13" i="2"/>
  <c r="I13" i="2"/>
  <c r="O12" i="2"/>
  <c r="N12" i="2"/>
  <c r="M12" i="2"/>
  <c r="I12" i="2"/>
  <c r="L12" i="2" s="1"/>
  <c r="O11" i="2"/>
  <c r="N11" i="2"/>
  <c r="M11" i="2"/>
  <c r="I11" i="2"/>
  <c r="L11" i="2" s="1"/>
  <c r="O10" i="2"/>
  <c r="N10" i="2"/>
  <c r="M10" i="2"/>
  <c r="I10" i="2"/>
  <c r="L10" i="2" s="1"/>
  <c r="O9" i="2"/>
  <c r="N9" i="2"/>
  <c r="M9" i="2"/>
  <c r="L9" i="2"/>
  <c r="I9" i="2"/>
  <c r="O8" i="2"/>
  <c r="N8" i="2"/>
  <c r="M8" i="2"/>
  <c r="I8" i="2"/>
  <c r="L8" i="2" s="1"/>
  <c r="O7" i="2"/>
  <c r="N7" i="2"/>
  <c r="M7" i="2"/>
  <c r="I7" i="2"/>
  <c r="L7" i="2" s="1"/>
  <c r="O6" i="2"/>
  <c r="N6" i="2"/>
  <c r="M6" i="2"/>
  <c r="I6" i="2"/>
  <c r="L6" i="2" s="1"/>
  <c r="N5" i="2"/>
  <c r="M5" i="2"/>
  <c r="H5" i="2"/>
  <c r="I5" i="2" s="1"/>
  <c r="L5" i="2" s="1"/>
  <c r="O4" i="2"/>
  <c r="N4" i="2"/>
  <c r="M4" i="2"/>
  <c r="I4" i="2"/>
  <c r="L4" i="2" s="1"/>
  <c r="O3" i="2"/>
  <c r="N3" i="2"/>
  <c r="M3" i="2"/>
  <c r="I3" i="2"/>
  <c r="L3" i="2" s="1"/>
  <c r="H3" i="2"/>
  <c r="I21" i="2" l="1"/>
  <c r="L21" i="2" s="1"/>
  <c r="O5" i="2"/>
  <c r="M21" i="2"/>
  <c r="L23" i="2"/>
  <c r="C19" i="1" l="1"/>
  <c r="D19" i="1"/>
  <c r="D18" i="1"/>
  <c r="C18" i="1"/>
  <c r="C17" i="1"/>
  <c r="D17" i="1"/>
  <c r="D16" i="1"/>
  <c r="C16" i="1"/>
  <c r="B49" i="1"/>
  <c r="B46" i="1"/>
  <c r="D34" i="1"/>
  <c r="C34" i="1"/>
  <c r="P3" i="4"/>
  <c r="P2" i="4"/>
  <c r="C35" i="1" l="1" a="1"/>
  <c r="C35" i="1" s="1"/>
  <c r="D35" i="1" a="1"/>
  <c r="D35" i="1" s="1"/>
  <c r="D25" i="1" l="1"/>
  <c r="D37" i="1" s="1"/>
  <c r="C25" i="1"/>
  <c r="C37" i="1" s="1"/>
  <c r="C32" i="1" l="1"/>
  <c r="D20" i="1"/>
  <c r="C20" i="1"/>
  <c r="C31" i="1"/>
  <c r="D31" i="1"/>
  <c r="C33" i="1" l="1"/>
  <c r="D32" i="1"/>
  <c r="D33" i="1" s="1"/>
  <c r="E20" i="1"/>
  <c r="E18" i="1"/>
  <c r="E17" i="1"/>
  <c r="E16" i="1"/>
  <c r="E19" i="1"/>
  <c r="D15" i="1" l="1"/>
  <c r="C15" i="1"/>
  <c r="D39" i="1" l="1"/>
  <c r="E25" i="1" l="1"/>
  <c r="C39" i="1" l="1"/>
  <c r="C21" i="1" l="1"/>
  <c r="C22" i="1" l="1"/>
  <c r="C27" i="1" s="1"/>
  <c r="C40" i="1"/>
  <c r="C41" i="1" l="1"/>
  <c r="C42" i="1" s="1"/>
  <c r="D21" i="1"/>
  <c r="D40" i="1" s="1"/>
  <c r="D41" i="1" l="1"/>
  <c r="D42" i="1"/>
  <c r="D22" i="1"/>
  <c r="E21" i="1"/>
  <c r="D27" i="1" l="1"/>
  <c r="E27" i="1" s="1"/>
  <c r="E2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<sst xmlns="http://schemas.openxmlformats.org/spreadsheetml/2006/main" count="657" uniqueCount="360">
  <si>
    <t>Program</t>
  </si>
  <si>
    <t>Fall</t>
  </si>
  <si>
    <t>Spring</t>
  </si>
  <si>
    <t>Tuition</t>
  </si>
  <si>
    <t>Fees</t>
  </si>
  <si>
    <t>Housing</t>
  </si>
  <si>
    <t>Food</t>
  </si>
  <si>
    <t>Transportation</t>
  </si>
  <si>
    <t>Miscellaneous Personal Expenses</t>
  </si>
  <si>
    <t>Total</t>
  </si>
  <si>
    <t>Estimated Cost</t>
  </si>
  <si>
    <t>Estimated Financial Aid</t>
  </si>
  <si>
    <t>Country</t>
  </si>
  <si>
    <t>Travel Region</t>
  </si>
  <si>
    <t>Consortium</t>
  </si>
  <si>
    <t>Term</t>
  </si>
  <si>
    <t>OCS Fee</t>
  </si>
  <si>
    <t>Other Required Fees Charged by Program</t>
  </si>
  <si>
    <t>Total Fees</t>
  </si>
  <si>
    <t>Meals</t>
  </si>
  <si>
    <t>Total Cost (w/o Travel)</t>
  </si>
  <si>
    <t>Direct Expenses</t>
  </si>
  <si>
    <t>Indirect Expenses (w/o Travel)</t>
  </si>
  <si>
    <t>Estimated OCS Accommodation Fee</t>
  </si>
  <si>
    <t>Date Reviewed</t>
  </si>
  <si>
    <t>Notes</t>
  </si>
  <si>
    <t>Denmark</t>
  </si>
  <si>
    <t>Europe</t>
  </si>
  <si>
    <t>DIS</t>
  </si>
  <si>
    <t>Sweden</t>
  </si>
  <si>
    <t>The Swedish Program</t>
  </si>
  <si>
    <t>Africa</t>
  </si>
  <si>
    <t>Asia</t>
  </si>
  <si>
    <t>Central America/Caribbean Islands</t>
  </si>
  <si>
    <t>Middle East</t>
  </si>
  <si>
    <t>North America</t>
  </si>
  <si>
    <t>Oceania</t>
  </si>
  <si>
    <t>South America</t>
  </si>
  <si>
    <t>None</t>
  </si>
  <si>
    <t>On Campus</t>
  </si>
  <si>
    <t>IA</t>
  </si>
  <si>
    <t>IL</t>
  </si>
  <si>
    <t>KS</t>
  </si>
  <si>
    <t>MN</t>
  </si>
  <si>
    <t>MO</t>
  </si>
  <si>
    <t>NE</t>
  </si>
  <si>
    <t>SD</t>
  </si>
  <si>
    <t>WI</t>
  </si>
  <si>
    <t>AR</t>
  </si>
  <si>
    <t>CO</t>
  </si>
  <si>
    <t>IN</t>
  </si>
  <si>
    <t>KY</t>
  </si>
  <si>
    <t>OK</t>
  </si>
  <si>
    <t>TX</t>
  </si>
  <si>
    <t>AL</t>
  </si>
  <si>
    <t>AZ</t>
  </si>
  <si>
    <t>CA</t>
  </si>
  <si>
    <t>CT</t>
  </si>
  <si>
    <t>DC</t>
  </si>
  <si>
    <t>DE</t>
  </si>
  <si>
    <t>FL</t>
  </si>
  <si>
    <t>GA</t>
  </si>
  <si>
    <t>LA</t>
  </si>
  <si>
    <t>MD</t>
  </si>
  <si>
    <t>MI</t>
  </si>
  <si>
    <t>MS</t>
  </si>
  <si>
    <t>MT</t>
  </si>
  <si>
    <t>NC</t>
  </si>
  <si>
    <t>ND</t>
  </si>
  <si>
    <t>NJ</t>
  </si>
  <si>
    <t>NM</t>
  </si>
  <si>
    <t>NV</t>
  </si>
  <si>
    <t>NY</t>
  </si>
  <si>
    <t>OH</t>
  </si>
  <si>
    <t>OR</t>
  </si>
  <si>
    <t>PA</t>
  </si>
  <si>
    <t>SC</t>
  </si>
  <si>
    <t>TN</t>
  </si>
  <si>
    <t>UT</t>
  </si>
  <si>
    <t>VA</t>
  </si>
  <si>
    <t>WV</t>
  </si>
  <si>
    <t>WY</t>
  </si>
  <si>
    <t>ID</t>
  </si>
  <si>
    <t>MA</t>
  </si>
  <si>
    <t>ME</t>
  </si>
  <si>
    <t>NH</t>
  </si>
  <si>
    <t>RI</t>
  </si>
  <si>
    <t>VT</t>
  </si>
  <si>
    <t>WA</t>
  </si>
  <si>
    <t>AK</t>
  </si>
  <si>
    <t>HI</t>
  </si>
  <si>
    <t>Program Region</t>
  </si>
  <si>
    <t>On-Campus Total COA</t>
  </si>
  <si>
    <t>England</t>
  </si>
  <si>
    <t>Carleton</t>
  </si>
  <si>
    <t>Various</t>
  </si>
  <si>
    <t>CIEE</t>
  </si>
  <si>
    <t>AY-Fall</t>
  </si>
  <si>
    <t>AY-Spring</t>
  </si>
  <si>
    <t>This is the estimated amount you can expect to pay per semester.</t>
  </si>
  <si>
    <t>Required Fees</t>
  </si>
  <si>
    <t>Grinnell or Program Tuition</t>
  </si>
  <si>
    <t>Other Required Charges</t>
  </si>
  <si>
    <t>Total Estimated Bill</t>
  </si>
  <si>
    <t>Estimated Balance Due to Grinnell</t>
  </si>
  <si>
    <t>Estimated Indirect Expenses You Will Pay</t>
  </si>
  <si>
    <t>Optional fees, including those for pre-/post-program language intensives, are not included.</t>
  </si>
  <si>
    <t>This is an estimate of how much you will be responsible for paying toward indirect expenses.</t>
  </si>
  <si>
    <t>Indirect expenses do not appear on the billing statement from Grinnell.</t>
  </si>
  <si>
    <t>Section I: Estimated Cost of Attendance and Financial Aid</t>
  </si>
  <si>
    <t>Section II: Estimated Billing Breakdown</t>
  </si>
  <si>
    <t>Total Estimated Responsibility (per semester)</t>
  </si>
  <si>
    <t>Choose from dropdown menu by clicking on the cell and then clicking the down arrow to the right.</t>
  </si>
  <si>
    <t>Choose from dropdown menu by clicking on the cell and then clicking the down arrow to the right. The term (fall, spring, semester, etc.) is identified in parentheses at the end of the program name. If you expect to participate in spring but only fall is available, use fall for estimating purposes, and vice versa. All academic-year-long programs are listed at the end and are notated by "(AY-...)." If your program does not appear at all, email finaid@grinnell.edu to request an estimate. Leave blank if staying on campus. To clear your selection, hit backspace, then enter.</t>
  </si>
  <si>
    <t>Total Estimated Cost</t>
  </si>
  <si>
    <t>The Total Estimated Cost includes direct (billed) and estimates of indirect (nonbilled) expenses.</t>
  </si>
  <si>
    <t>This is how much you are estimated to spend on direct (billed) expenses plus indirect (nonbilled) expenses.</t>
  </si>
  <si>
    <t>Your Family's Estimated Responsibility</t>
  </si>
  <si>
    <t>Total Scholarships/Benefits</t>
  </si>
  <si>
    <t>This does not include tuition remission.</t>
  </si>
  <si>
    <t>This is the Total Estimated Bill minus Total Scholarships/Benefits.</t>
  </si>
  <si>
    <r>
      <t xml:space="preserve">Find this by doubling the total scholarships/benefits credited to your most recent semester bill. Scholarships and tuition benefits </t>
    </r>
    <r>
      <rPr>
        <b/>
        <i/>
        <sz val="10"/>
        <color theme="1"/>
        <rFont val="Calibri"/>
        <family val="2"/>
        <scheme val="minor"/>
      </rPr>
      <t>(not tuition remission)</t>
    </r>
    <r>
      <rPr>
        <i/>
        <sz val="10"/>
        <color theme="1"/>
        <rFont val="Calibri"/>
        <family val="2"/>
        <scheme val="minor"/>
      </rPr>
      <t xml:space="preserve"> are generally the same for fall and spring semesters in an academic year.</t>
    </r>
  </si>
  <si>
    <r>
      <rPr>
        <b/>
        <sz val="11"/>
        <color theme="1"/>
        <rFont val="Calibri"/>
        <family val="2"/>
        <scheme val="minor"/>
      </rPr>
      <t>Who is this for?</t>
    </r>
    <r>
      <rPr>
        <sz val="11"/>
        <color theme="1"/>
        <rFont val="Calibri"/>
        <family val="2"/>
        <scheme val="minor"/>
      </rPr>
      <t xml:space="preserve"> This spreadsheet is only for use by students who receive only merit scholarship(s) (e.g., Founder's Scholarship, Grinnell Choice Scholarship), outside scholarships, and/or outside tuition benefits. Students who receive tuition remission should not use this tool and should instead contact the Office of Financial Aid.</t>
    </r>
  </si>
  <si>
    <t>Name:</t>
  </si>
  <si>
    <t>Home Region:</t>
  </si>
  <si>
    <t>Total Scholarships/Benefits:</t>
  </si>
  <si>
    <t>Housing and food both appear on the bill. Cost of optional trips is not included, but student can potentially have the cost of those waived by The Swedish Program. If interested, reach out to The Swedish Program directly.</t>
  </si>
  <si>
    <t>If you are in Grinnell, this assumes you live in basic, on-campus housing and have Meal Plan 1.</t>
  </si>
  <si>
    <t>South Korea</t>
  </si>
  <si>
    <t>Books Credit</t>
  </si>
  <si>
    <t>Tanzania</t>
  </si>
  <si>
    <t>Carleton Ecology and Anthropology in Tanzania (Fall)</t>
  </si>
  <si>
    <t>Carleton Buddhist Studies in India and Thailand (Fall)</t>
  </si>
  <si>
    <t>Tuition (includes books when on campus)</t>
  </si>
  <si>
    <t>Miscellaneous Personal Expenses reflect standard amounts.</t>
  </si>
  <si>
    <t>Transportation reflects standard amounts based on student's home region.</t>
  </si>
  <si>
    <t>Charges/Credits</t>
  </si>
  <si>
    <t>Books Credit*</t>
  </si>
  <si>
    <t>Estimated Indirect Expenses**</t>
  </si>
  <si>
    <t>The Swedish Program (Semester)</t>
  </si>
  <si>
    <t>Semester</t>
  </si>
  <si>
    <t>Australia</t>
  </si>
  <si>
    <t>Ireland</t>
  </si>
  <si>
    <t>Japan</t>
  </si>
  <si>
    <t>Housing charge appears on bill and reflects homestay option, which includes 2 meals/day. Food reflects only the portion of food that is not covered by the housing fee and represents an estimate. Other fees are insurance and participation confirmation fee. Participation confirmation fee is paid directly to CIEE.</t>
  </si>
  <si>
    <t>Italy</t>
  </si>
  <si>
    <t>Earlham</t>
  </si>
  <si>
    <t>Earlham Japan Study at Waseda (Semester)</t>
  </si>
  <si>
    <t>Austria</t>
  </si>
  <si>
    <t>IES</t>
  </si>
  <si>
    <t>Chile</t>
  </si>
  <si>
    <t>IES Santiago, Chile - Health Studies (Fall)</t>
  </si>
  <si>
    <t>Ecuador</t>
  </si>
  <si>
    <t>France</t>
  </si>
  <si>
    <t>Germany</t>
  </si>
  <si>
    <t>South Africa</t>
  </si>
  <si>
    <t>Spain</t>
  </si>
  <si>
    <t>IES Granada, Spain - Liberal Arts and Language (Fall)</t>
  </si>
  <si>
    <t>SIT</t>
  </si>
  <si>
    <t>Netherlands</t>
  </si>
  <si>
    <t>SFS</t>
  </si>
  <si>
    <t>Housing charge appears on bill and includes most food. Food reflects only the portion of housing and/or food that is not covered by the housing fee and represents an estimate; this is the estimated cost of housing and/or food during program breaks.</t>
  </si>
  <si>
    <t>CASA</t>
  </si>
  <si>
    <t>CASA Melbourne, Australia (Fall)</t>
  </si>
  <si>
    <t>CASA Granada, Spain (Fall)</t>
  </si>
  <si>
    <t>Housing charge appears on the bill. Food does not appear on the bill and represents an estimate.</t>
  </si>
  <si>
    <t>Housing charge appears on the bill and includes all food.</t>
  </si>
  <si>
    <t>Argentina</t>
  </si>
  <si>
    <t>Housing appears on the bill and includes all food. Program starts in NYC and ends in Cape Town, South Africa, and student is responsible for flight to NYC and from Cape Town. Transportation allowance reflects travel to Africa. Program covers travel between sites.</t>
  </si>
  <si>
    <t>Vietnam</t>
  </si>
  <si>
    <r>
      <rPr>
        <b/>
        <sz val="11"/>
        <color theme="1"/>
        <rFont val="Calibri"/>
        <family val="2"/>
        <scheme val="minor"/>
      </rPr>
      <t xml:space="preserve">Instructions: </t>
    </r>
    <r>
      <rPr>
        <sz val="11"/>
        <color theme="1"/>
        <rFont val="Calibri"/>
        <family val="2"/>
        <scheme val="minor"/>
      </rPr>
      <t xml:space="preserve">Enter your information in the red boxes below. Sections I-III will automatically update. Line-item instructions, explanations, and notes are in italics to the right. This estimator is based on 2026-27 cost information; </t>
    </r>
    <r>
      <rPr>
        <b/>
        <sz val="11"/>
        <color theme="1"/>
        <rFont val="Calibri"/>
        <family val="2"/>
        <scheme val="minor"/>
      </rPr>
      <t>actual costs may differ.</t>
    </r>
  </si>
  <si>
    <t>Study Away Cost Estimator - Merit Scholarships Only</t>
  </si>
  <si>
    <r>
      <rPr>
        <b/>
        <sz val="11"/>
        <rFont val="Calibri"/>
        <family val="2"/>
        <scheme val="minor"/>
      </rPr>
      <t>For more information:</t>
    </r>
    <r>
      <rPr>
        <sz val="11"/>
        <rFont val="Calibri"/>
        <family val="2"/>
        <scheme val="minor"/>
      </rPr>
      <t xml:space="preserve"> Review the </t>
    </r>
    <r>
      <rPr>
        <u/>
        <sz val="11"/>
        <rFont val="Calibri"/>
        <family val="2"/>
        <scheme val="minor"/>
      </rPr>
      <t>Grinnell College website</t>
    </r>
    <r>
      <rPr>
        <sz val="11"/>
        <rFont val="Calibri"/>
        <family val="2"/>
        <scheme val="minor"/>
      </rPr>
      <t xml:space="preserve"> for more information about how financial aid and billing work for study away before getting started.</t>
    </r>
  </si>
  <si>
    <t>Fall Study Away Program:</t>
  </si>
  <si>
    <t>Spring Study Away Program:</t>
  </si>
  <si>
    <t>Study Away Semester:</t>
  </si>
  <si>
    <t>The higher of Grinnell or program tuition is charged for study away.</t>
  </si>
  <si>
    <t xml:space="preserve">Housing and Food represent the homestay option for study away; if there is no homestay  </t>
  </si>
  <si>
    <t>option, the lowest priced option is used when variable rates are quoted.</t>
  </si>
  <si>
    <t>This appears as a credit, not a charge, on your bill during your study away semester.</t>
  </si>
  <si>
    <t>Section III: Study Away Program Notes</t>
  </si>
  <si>
    <t>Fall Semester Study Away Program Notes</t>
  </si>
  <si>
    <t>Spring Semester Study Away Program Notes</t>
  </si>
  <si>
    <t xml:space="preserve">* Students approved to study away are automatically opted out of the on-campus books program and will receive a credit on their student account to account for program-related book costs. </t>
  </si>
  <si>
    <t>Estonia</t>
  </si>
  <si>
    <t>ACTR</t>
  </si>
  <si>
    <t>ACTR RLASP: The Baltic States, NATO, and Russia in Tallinn, Estonia (Fall)</t>
  </si>
  <si>
    <t>Housing charge appears on the bill and includes most food. Food reflects only the portion of food not covered by the housing fee and represents an estimate. Other fees are for cultural activities, health insurance, and visa.</t>
  </si>
  <si>
    <t>Housing charge appears on the bill and includes all food. Other fee includes CISI insurance, airport pickup/drop-off, excursions, and ISP expenses.</t>
  </si>
  <si>
    <t>Housing charge appears on the bill and includes all food. Other fee includes CISI insurance, flight between Thailand and India during program, and ISP expenses.</t>
  </si>
  <si>
    <t>CIEE Santiago Chile: Liberal Arts Program (Fall)</t>
  </si>
  <si>
    <t>CIEE Seoul, Korea: Arts and Sciences Program (Fall)</t>
  </si>
  <si>
    <t>Housing charge appears on bill. Food does not appear on bill and represents an estimate. Other fees are insurance and participation confirmation fee. Participation confirmation fee is paid directly to CIEE. Visa fee charged by CIEE is optional and is only applied if student uses CIEE's service instead of procuring their visa independently; visa fee is not included since it is not required to use CIEE's service.</t>
  </si>
  <si>
    <t>DIS Copenhagen, Denmark (Fall)</t>
  </si>
  <si>
    <t>Housing charge appears on bill and includes various fees and most food. Food reflects only the portion of food that is not covered by the housing fee and represents an estimate. Food estimate assumes homestay housing option. Other fee is residence permit.</t>
  </si>
  <si>
    <t>DIS Stockholm, Sweden (Fall)</t>
  </si>
  <si>
    <t>Housing charge appears on bill and includes various fees and most food. Food reflects only the portion of food that is not covered by the housing fee and represents an estimate. Food estimate assumes homestay housing option. Other fee is residence permit. All fall semester DIS Stockholm students receive $1,000 stipend to cover travel, so reduced/no travel estimate is included for determining institutional financial aid eligibility.</t>
  </si>
  <si>
    <t>Housing charge appears on the bill and includes most food. Food reflects only the portion of food costs not covered by the housing fee and represents an estimate. Fees related to cultural internship are not included since it is optional.</t>
  </si>
  <si>
    <t>Housing charge reflects option 1 and appears on the bill. Food does not appear on the bill and represents an estimate for groceries plus one meal out/week. Other fee is insurance. Fees for optional field trips not included.</t>
  </si>
  <si>
    <t>Housing charge appears on the bill and reflects the homestay option, which includes 14 meals/week. Food reflects only the portion of food costs that is not covered by the housing fee and represents an estimate for groceries + one meal out per week. Other fee is insurance. Fees for optional field trips not included.</t>
  </si>
  <si>
    <t>IES Quito, Ecuador - Both Tracks (Fall)</t>
  </si>
  <si>
    <t>Housing charge appears on the bill and includes 14 meals/week. Food reflects only the portion of food costs that is not covered by the housing fee and represents an estimate. Other fee is insurance. Fees associated with optional field trips and optional courses not included.</t>
  </si>
  <si>
    <t>IES London, England - Direct Enrollment - Queen Mary, University of London (Fall)</t>
  </si>
  <si>
    <t>Housing charge appears on the bill. Food does not appear on the bill and represents an estimate for groceries plus one meal out/week. Other fee is insurance. Fees for optional field trips not included.</t>
  </si>
  <si>
    <t>IES London, England - Direct Enrollment - University College London (Fall)</t>
  </si>
  <si>
    <t>Housing charge appears on the bill. Food does not appear on the bill and represents an estimate for groceries plus one meal out/week. Other fee is insurance. Fees for optional field trips and supplemental tuition for optional courses in UCL Bands 4, 5, and 6 not included.</t>
  </si>
  <si>
    <t>IES Nantes, France - French Language Immersion &amp; Area Studies (Fall)</t>
  </si>
  <si>
    <t>Housing charge appears on the bill and includes 12 meals/week. Food reflects only the portion that is not covered by the housing fee and represents an estimate for groceries plus one meal out/week. Other fee is insurance.</t>
  </si>
  <si>
    <t>IES Berlin, Germany - Urban Studies &amp; Social Sciences (Fall)</t>
  </si>
  <si>
    <t>Housing charge reflects homestay option 1 and appears on the bill. Food does not appear on the bill and represents an estimate for groceries plus one meal out/week. Other fee is insurance. Fees for optional field trips and optional local courses not included.</t>
  </si>
  <si>
    <t>IES Freiburg, Germany - European Union: Politics, Law &amp; Economics (Fall)</t>
  </si>
  <si>
    <t>Housing charge appears on the bill. Food does not appear on the bill and represents an estimate for groceries plus one meal out/week. Other fee is insurance.</t>
  </si>
  <si>
    <t>IES Dublin, Ireland - Writers Program (Fall)</t>
  </si>
  <si>
    <t>IES Milan, Italy - Italy Today (Fall)</t>
  </si>
  <si>
    <t>Housing charge appears on the bill and reflects homestay option 1, which includes 12 meals/week. Food reflects only the portion that is not covered by the housing fee and represents an estimate for groceries plus one meal out/week. Other fee is insurance. Fees for optional classes and optional field trips not included.</t>
  </si>
  <si>
    <t>IES Nanzan University in Nagoya, Japan (Fall)</t>
  </si>
  <si>
    <t>Housing charge appears on the bill and reflects the homestay option, which includes 14 meals/week. Food reflects only the portion of food costs that is not covered by the housing fee and represents an estimate. Other fee is insurance.</t>
  </si>
  <si>
    <t>IES Tokyo, Japan - Language &amp; Culture (Fall)</t>
  </si>
  <si>
    <t>Housing charge appears on the bill and reflects the homestay option, which includes 14 meals/week. Food reflects only the portion of food costs that is not covered by the housing fee and represents an estimate for groceries + one meal out per week. Other fee is insurance. Fees for optional field trips and optional course excursions not included.</t>
  </si>
  <si>
    <t>IES Amsterdam, Netherlands - Both Tracks (Fall)</t>
  </si>
  <si>
    <t>Housing charge appears on the bill and reflects option 1. Food does not appear on the bill and represents an estimate. Other fee is insurance. Fees for optional field trips not included.</t>
  </si>
  <si>
    <t>Housing charge appears on the bill. Food does not appear on the bill and represents an estimate for groceries plus one meal out/week. Other fee is insurance. Fees for optional additional credits not included.</t>
  </si>
  <si>
    <t>Housing charge appears on the bill and reflects the homestay option, which includes 14 meals/week. Food reflects only the portion of food costs that is not covered by the housing fee and represents an estimate for groceries plus one meal out/week. Other fee is insurance. Fees associated with optional field trips and courses not included.</t>
  </si>
  <si>
    <t>IES Madrid, Spain - Language &amp; Area Studies (Fall)</t>
  </si>
  <si>
    <t>Housing charge appears on the bill and reflects the homestay option that includes 14 meals/week. Food reflects only the portion of food costs that is not covered by the housing fee and represents an estimate for groceries plus one meal out/week. Other fee is insurance. Fee for post-confirmation withdrawal not included.</t>
  </si>
  <si>
    <t>IES Salamanca, Spain - Language &amp; Area Studies (Fall)</t>
  </si>
  <si>
    <t>Housing charge appears on the bill and reflects the homestay option that includes 21 meals/week. Food reflects an estimate for one meal out/week. Other fee is insurance. Fees for optional field trips not included.</t>
  </si>
  <si>
    <t>United States</t>
  </si>
  <si>
    <t>National Theater Institute</t>
  </si>
  <si>
    <t>National Theater Institute (NTI) Semester</t>
  </si>
  <si>
    <t xml:space="preserve">Housing and food charges appear on the bill and include 3 meals/day. </t>
  </si>
  <si>
    <t>Croatia</t>
  </si>
  <si>
    <t>School for Field Studies (SFS) Croatia - Sea Turtles and Marine Mammals of the Adriatic (Semester)</t>
  </si>
  <si>
    <t>School for Field Studies (SFS) Italy - Sustaining Traditions (Semester)</t>
  </si>
  <si>
    <t>SIT Argentina: People, Environment, and Climate Change in Patagonia and Antarctica  (Fall)</t>
  </si>
  <si>
    <t>Housing charge appears on the bill and includes 14 meals/week. Food reflects only the portion of food costs not covered by the housing fee and represents an estimate.</t>
  </si>
  <si>
    <t>SIT Argentina: Public Health in Urban Environments (Fall)</t>
  </si>
  <si>
    <t>Housing charge reflects homestay, appears on the bill, and includes 14 meals/week. Food reflects only the portion of food costs not covered by the housing fee and represents an estimate.</t>
  </si>
  <si>
    <t>SIT Chile: Cultural Identity, Social Justice, and Community Development (Fall)</t>
  </si>
  <si>
    <t>Iceland</t>
  </si>
  <si>
    <t>SIT Iceland (Fall)</t>
  </si>
  <si>
    <t>Panama</t>
  </si>
  <si>
    <t>SIT Panama: Tropical Ecology, Marine Ecosystems, and Biodiversity Conservation (Fall)</t>
  </si>
  <si>
    <t>Housing charge appears on the bill and includes most food. Food reflects only the portion of food costs not covered by the housing fee and represents an estimate.</t>
  </si>
  <si>
    <t>Switzerland</t>
  </si>
  <si>
    <t>SIT Switzerland: Global Health and Development Policy (Fall)</t>
  </si>
  <si>
    <t>Housing charge reflects homestay, which includes most food and appears on bill. Food reflects only the portion of food costs not covered by the housing fee and represents an estimate based on buying groceries or modestly eating out.</t>
  </si>
  <si>
    <t>SIT Tanzania: Zanzibar Coastal Ecology and Natural Resource Management (Fall)</t>
  </si>
  <si>
    <t>Housing charge includes all meals and appears on bill.</t>
  </si>
  <si>
    <t>SIT IHP Cities in the 21st Century: People, Planning, and Politics (Fall)</t>
  </si>
  <si>
    <t>SIT Vietnam: Culture, Social Change, and Development (Fall)</t>
  </si>
  <si>
    <t>Housing charge appears on the bill and includes some food. Food reflects only the portion of food costs not covered by the housing fee and represents an estimate.</t>
  </si>
  <si>
    <t>IES Nantes, France - French Language Immersion &amp; Area Studies (AY-Fall)</t>
  </si>
  <si>
    <t>IES Nantes, France - French Language Immersion &amp; Area Studies (AY-Spring)</t>
  </si>
  <si>
    <t>Int'l/domestic living abroad/U.S. territory</t>
  </si>
  <si>
    <t>Jordan</t>
  </si>
  <si>
    <t>AMIDEAST</t>
  </si>
  <si>
    <t>AMIDEAST Jordan (Fall)</t>
  </si>
  <si>
    <t>Northern Ireland</t>
  </si>
  <si>
    <t>Arcadia</t>
  </si>
  <si>
    <t>Arcadia Queens University Belfast, Northern Ireland (Fall)</t>
  </si>
  <si>
    <t>Housing charge reflects self-catered, shared accommodations and appears on the bill. Food reflects an estimate of food expenses and does not appear on the bill.</t>
  </si>
  <si>
    <t>CASA Dublin, Ireland (Fall)</t>
  </si>
  <si>
    <t>Duke</t>
  </si>
  <si>
    <t>Duke ICCS Rome, Italy (Fall)</t>
  </si>
  <si>
    <t>Housing charge appears on the bill and includes other various fees and weekday meals. Food reflects only the portion of food that is not covered by the housing fee and represents an estimate. Other fee is transcript fee. Program tuition is charged since it is higher than Grinnell's.</t>
  </si>
  <si>
    <t>China</t>
  </si>
  <si>
    <t>IFSA</t>
  </si>
  <si>
    <t>IFSA Study in Shanghai, China: International Business (Fall)</t>
  </si>
  <si>
    <t xml:space="preserve">Housing charge appears on the bill. Food does not appear on the bill and represents an estimate. </t>
  </si>
  <si>
    <t>IFSA University of Oxford, Worcester College (Fall)</t>
  </si>
  <si>
    <t>Housing charge appears on the bill. Food does not appear on the bill and represents an estimate. Additional fees related to optional courses, including supplemental, lab, and field trip fees, are not included.</t>
  </si>
  <si>
    <t>Cameroon</t>
  </si>
  <si>
    <t>Middlebury</t>
  </si>
  <si>
    <t>Middlebury in Cameroon (Fall)</t>
  </si>
  <si>
    <t>Housing appears on the bill and includes some food. Food reflects only the portion of food that is not covered by the housing fee and represents an estimate.</t>
  </si>
  <si>
    <t>Kazakhstan</t>
  </si>
  <si>
    <t>Middlebury in Almaty, Kazakhstan (Fall)</t>
  </si>
  <si>
    <t>Housing does not appear on the bill and represents an estimate. The housing estimate also includes food.</t>
  </si>
  <si>
    <t>OTS</t>
  </si>
  <si>
    <t>OTS South Africa: African Ecology and Conservation (Fall)</t>
  </si>
  <si>
    <t>Housing charge appears on bill and includes most food. Food reflects only the portion of food that is not covered by the housing fee and represents an estimate.</t>
  </si>
  <si>
    <t>LSE</t>
  </si>
  <si>
    <t>London School of Economics (AY-Fall)</t>
  </si>
  <si>
    <t>Housing and food do not appear on the bill and represent estimates for a 38-week housing contract in a twin room, including partial on-site catering during term times. Food estimate includes only meals that would not be covered by on-site catering.</t>
  </si>
  <si>
    <t>London School of Economics (AY-Spring)</t>
  </si>
  <si>
    <t>** This includes estimated $150 for books during study away semester(s).</t>
  </si>
  <si>
    <t>Hungary</t>
  </si>
  <si>
    <t>AIT</t>
  </si>
  <si>
    <t>AIT Budapest (Fall)</t>
  </si>
  <si>
    <t>Housing and food do not appear on the bill and represent estimates. Fee for optional language program prior to the semester not included.</t>
  </si>
  <si>
    <t>American University</t>
  </si>
  <si>
    <t>American University: Washington Semester Program (Semester)</t>
  </si>
  <si>
    <t>Housing reflects double occupancy in TurnKey housing and appears on the bill. Food represents an estimate and does not appear on the bill. Other mandatory fees include student support services, program, student activity, books and materials, and U-Pass fees. Health insurance can be waived and is not included.</t>
  </si>
  <si>
    <t>Arcadia University of New South Wales, Australia (Fall)</t>
  </si>
  <si>
    <t>Housing charge reflects self-catered, shared accommodations and appears on the bill. Food reflects an estimate of food expenses and does not appear on the bill. Special course fees applicable to some courses are not included.</t>
  </si>
  <si>
    <t>BSM</t>
  </si>
  <si>
    <t>Budapest Semesters in Mathematics (Fall)</t>
  </si>
  <si>
    <t>Housing and food do not appear on the bill and reflect estimates. The housing estimate includes utilities.</t>
  </si>
  <si>
    <t>Brazil</t>
  </si>
  <si>
    <t>CET</t>
  </si>
  <si>
    <t>CET Brazil: Social Justice (Fall)</t>
  </si>
  <si>
    <t>Housing charge appears on the bill and includes student life fees. Food does not appear on the bill and represents an estimate.</t>
  </si>
  <si>
    <t>Czech Republic</t>
  </si>
  <si>
    <t>CET Prague, Czech Republic - Both Tracks (Fall)</t>
  </si>
  <si>
    <t>Taiwan</t>
  </si>
  <si>
    <t>CET Taiwan (Fall)</t>
  </si>
  <si>
    <t>Greece</t>
  </si>
  <si>
    <t>CYA</t>
  </si>
  <si>
    <t>College Year in Athens (Semester)</t>
  </si>
  <si>
    <t>Housing charge appears on the bill and includes housing, some food, and student life fees. Food reflects only the portion of food that is not covered by the housing fee and assumes the economical budget.</t>
  </si>
  <si>
    <t>Hamilton</t>
  </si>
  <si>
    <t>Hamilton in France (Semester)</t>
  </si>
  <si>
    <t>Housing charge appears on the bill and includes all breakfasts and 5 dinners/week. Food reflects only the portion of food costs not covered by the housing fee and represents an estimate. Tuition insurance fee not included since it is optional.</t>
  </si>
  <si>
    <t>IES Vienna, Austria - Both Tracks (Fall)</t>
  </si>
  <si>
    <t>IES Cape Town, South Africa - Politics and Public Health (Fall)</t>
  </si>
  <si>
    <t>ISEP</t>
  </si>
  <si>
    <t>ISEP Study in Seoul - Ewha Womans University (Fall)</t>
  </si>
  <si>
    <t>Housing appears on the bill. Food does not appear on the bill and represents an estimate.</t>
  </si>
  <si>
    <t>Middlebury in Astana, Kazakhstan (Fall)</t>
  </si>
  <si>
    <t>Senegal</t>
  </si>
  <si>
    <t>MSID</t>
  </si>
  <si>
    <t>MSID Senegal: All Themes (Fall)</t>
  </si>
  <si>
    <t>Housing appears on the bill and includes most food. Food reflects estimated amount for food that is not included in the housing fee (weekday lunches) and does not appear on the bill. Other mandatory fees are health insurance and deposit. Deposit fee is paid directly to the program. Fee for optional language intensive not included.</t>
  </si>
  <si>
    <t>SIT Ecuador (Fall)</t>
  </si>
  <si>
    <t>SIT Switzerland: International Studies and Multilateral Diplomacy (Fall)</t>
  </si>
  <si>
    <t>SIT Vienna, Budapest, and Belgrade (Fall)</t>
  </si>
  <si>
    <t>Wellesley</t>
  </si>
  <si>
    <t>Wellesley-in-Aix (Semester)</t>
  </si>
  <si>
    <t>Housing and food both appear on the bill.</t>
  </si>
  <si>
    <t>Dartmouth</t>
  </si>
  <si>
    <t>Darmouth Engineering (AY-Fall)</t>
  </si>
  <si>
    <t>Housing and food both appear on the bill and assume living on campus and taking the Ivy Unlimited meal plan. Other fees include health access fee, activity fee, and general student services fee. Dartmouth health insurance is not included since it can be waived.</t>
  </si>
  <si>
    <t>Darmouth Engineering (AY-Spring)</t>
  </si>
  <si>
    <t>Earlham Japan Study at Waseda (AY-Fall)</t>
  </si>
  <si>
    <t>Earlham Japan Study at Waseda (AY-Spring)</t>
  </si>
  <si>
    <t>Hamilton in France (AY-Fall)</t>
  </si>
  <si>
    <t>Hamilton in France (AY-Spring)</t>
  </si>
  <si>
    <t>Wayne State</t>
  </si>
  <si>
    <t>Wayne State Junior Year in Munich (AY-Fall)</t>
  </si>
  <si>
    <t>Housing appears on the bill. Food does not appear on the bill and represents an estimate. Other fee is a health and travel fee.</t>
  </si>
  <si>
    <t>Wayne State Junior Year in Munich (AY-Spring)</t>
  </si>
  <si>
    <t>Brandeis</t>
  </si>
  <si>
    <t>Brandeis Social Impact Semester (Semester)</t>
  </si>
  <si>
    <t>Housing and food appear on the bill. Housing reflects Ziv and food reflects all access meal plan. Other required fee is activity fee. Health insurance fee not included since it can be waived.</t>
  </si>
  <si>
    <t>CET Florence, Italy (Fall)</t>
  </si>
  <si>
    <t>Costs reflect the homestay option. Housing charge appears on the bill and includes student life fees. Food does not appear on the bill and represents an estimate of food and a homestay fee.</t>
  </si>
  <si>
    <t>Singapore</t>
  </si>
  <si>
    <t>CIEE Singapore: Arts and Sciences (Spring)</t>
  </si>
  <si>
    <t>Housing charge appears on the bill and reflects standard housing option. Food does not appear on the bill and represents an estimate. Other fees are insurance and participation confirmation fee. Participation confirmation fee is paid directly to CIEE.</t>
  </si>
  <si>
    <t>LUC</t>
  </si>
  <si>
    <t>Leiden University College (Fall)</t>
  </si>
  <si>
    <t>Other required fee is BCBS Global Solutions health insurance, which Grinnell requires. It will appear on the bill. Housing and food do not appear on the bill and represent estimates.</t>
  </si>
  <si>
    <t>SIT Panama: Tropical Ecology, Marine Ecosystems, and Biodiversity Conservation (Spring)</t>
  </si>
  <si>
    <t>Portugal</t>
  </si>
  <si>
    <t>SIT Portugal: Sustainability and Environmental Justice (Fall)</t>
  </si>
  <si>
    <t>Housing charge appears on the bill. Food does not appear on the bill and represents an estimate based on buying groceries and modestly eating out.</t>
  </si>
  <si>
    <t>Syracuse</t>
  </si>
  <si>
    <t>Syracuse in Florence, Italy (Semester)</t>
  </si>
  <si>
    <t>Housing fee reflects homestay option and includes 12 meals/week and other program fees. Food reflects only the portion of food costs not covered by the housing fee and represents an estimate. Other fees associated with optional coursework and fieldtrips are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</si>
</sst>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i/>
      <sz val="10"/>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i/>
      <sz val="10"/>
      <color theme="1"/>
      <name val="Calibri"/>
      <family val="2"/>
      <scheme val="minor"/>
    </font>
    <font>
      <b/>
      <sz val="11"/>
      <color theme="0"/>
      <name val="Calibri"/>
      <family val="2"/>
      <scheme val="minor"/>
    </font>
    <font>
      <sz val="11"/>
      <name val="Calibri"/>
      <family val="2"/>
      <scheme val="minor"/>
    </font>
    <font>
      <b/>
      <sz val="11"/>
      <name val="Calibri"/>
      <family val="2"/>
      <scheme val="minor"/>
    </font>
    <font>
      <u/>
      <sz val="11"/>
      <name val="Calibri"/>
      <family val="2"/>
      <scheme val="minor"/>
    </font>
    <font>
      <sz val="11"/>
      <color theme="0"/>
      <name val="Calibri"/>
      <family val="2"/>
      <scheme val="minor"/>
    </font>
  </fonts>
  <fills count="11">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DA291C"/>
        <bgColor indexed="64"/>
      </patternFill>
    </fill>
    <fill>
      <patternFill patternType="solid">
        <fgColor rgb="FF000000"/>
        <bgColor indexed="64"/>
      </patternFill>
    </fill>
    <fill>
      <patternFill patternType="solid">
        <fgColor rgb="FFE5E6E4"/>
        <bgColor indexed="64"/>
      </patternFill>
    </fill>
    <fill>
      <patternFill patternType="solid">
        <fgColor theme="0" tint="-0.14999847407452621"/>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16">
    <xf numFmtId="0" fontId="0" fillId="0" borderId="0" xfId="0"/>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2" fillId="0" borderId="11" xfId="0" applyFont="1" applyBorder="1"/>
    <xf numFmtId="0" fontId="2" fillId="0" borderId="12" xfId="0" applyFont="1" applyBorder="1"/>
    <xf numFmtId="0" fontId="2" fillId="0" borderId="13" xfId="0" applyFont="1" applyBorder="1"/>
    <xf numFmtId="0" fontId="6" fillId="2" borderId="1" xfId="0" applyFont="1" applyFill="1" applyBorder="1" applyAlignment="1">
      <alignment horizontal="left" wrapText="1"/>
    </xf>
    <xf numFmtId="0" fontId="6" fillId="3" borderId="1" xfId="0" applyFont="1" applyFill="1" applyBorder="1" applyAlignment="1">
      <alignment horizontal="left" wrapText="1"/>
    </xf>
    <xf numFmtId="0" fontId="6" fillId="4" borderId="1" xfId="0" applyFont="1" applyFill="1" applyBorder="1" applyAlignment="1">
      <alignment horizontal="left" wrapText="1"/>
    </xf>
    <xf numFmtId="0" fontId="6" fillId="5" borderId="1" xfId="0" applyFont="1" applyFill="1" applyBorder="1" applyAlignment="1">
      <alignment horizontal="left" wrapText="1"/>
    </xf>
    <xf numFmtId="0" fontId="7" fillId="0" borderId="0" xfId="0" applyFont="1" applyAlignment="1">
      <alignment horizontal="left"/>
    </xf>
    <xf numFmtId="0" fontId="7" fillId="0" borderId="0" xfId="0" applyFont="1" applyAlignment="1">
      <alignment horizontal="left" wrapText="1"/>
    </xf>
    <xf numFmtId="14" fontId="7" fillId="0" borderId="0" xfId="0" applyNumberFormat="1" applyFont="1" applyAlignment="1">
      <alignment horizontal="left" wrapText="1"/>
    </xf>
    <xf numFmtId="0" fontId="8" fillId="0" borderId="0" xfId="0" applyFont="1" applyAlignment="1">
      <alignment horizontal="left" wrapText="1"/>
    </xf>
    <xf numFmtId="0" fontId="8" fillId="0" borderId="0" xfId="0" applyFont="1" applyAlignment="1">
      <alignment horizontal="left"/>
    </xf>
    <xf numFmtId="14" fontId="7" fillId="0" borderId="0" xfId="0" applyNumberFormat="1" applyFont="1" applyAlignment="1">
      <alignment horizontal="left"/>
    </xf>
    <xf numFmtId="0" fontId="0" fillId="0" borderId="19" xfId="0" applyBorder="1"/>
    <xf numFmtId="0" fontId="0" fillId="0" borderId="21" xfId="0" applyBorder="1"/>
    <xf numFmtId="0" fontId="3" fillId="0" borderId="19" xfId="0" applyFont="1" applyBorder="1"/>
    <xf numFmtId="0" fontId="0" fillId="0" borderId="1" xfId="0" applyBorder="1"/>
    <xf numFmtId="0" fontId="0" fillId="0" borderId="30" xfId="0" applyBorder="1"/>
    <xf numFmtId="0" fontId="0" fillId="0" borderId="1" xfId="0" applyBorder="1" applyAlignment="1">
      <alignment wrapText="1"/>
    </xf>
    <xf numFmtId="164" fontId="0" fillId="0" borderId="1" xfId="1" applyNumberFormat="1" applyFont="1" applyBorder="1" applyProtection="1"/>
    <xf numFmtId="0" fontId="5" fillId="0" borderId="30" xfId="0" applyFont="1" applyBorder="1"/>
    <xf numFmtId="0" fontId="5" fillId="0" borderId="30" xfId="0" applyFont="1" applyBorder="1" applyAlignment="1">
      <alignment wrapText="1"/>
    </xf>
    <xf numFmtId="164" fontId="0" fillId="0" borderId="1" xfId="0" applyNumberFormat="1" applyBorder="1"/>
    <xf numFmtId="0" fontId="0" fillId="0" borderId="23" xfId="0" applyBorder="1"/>
    <xf numFmtId="164" fontId="0" fillId="0" borderId="22" xfId="1" applyNumberFormat="1" applyFont="1" applyBorder="1" applyProtection="1"/>
    <xf numFmtId="0" fontId="5" fillId="0" borderId="33" xfId="0" applyFont="1" applyBorder="1" applyAlignment="1">
      <alignment wrapText="1"/>
    </xf>
    <xf numFmtId="164" fontId="0" fillId="0" borderId="1" xfId="1" applyNumberFormat="1" applyFont="1" applyBorder="1"/>
    <xf numFmtId="164" fontId="0" fillId="0" borderId="24" xfId="1" applyNumberFormat="1" applyFont="1" applyBorder="1" applyProtection="1"/>
    <xf numFmtId="0" fontId="0" fillId="0" borderId="25" xfId="0" applyBorder="1"/>
    <xf numFmtId="164" fontId="0" fillId="0" borderId="26" xfId="1" applyNumberFormat="1" applyFont="1" applyBorder="1" applyProtection="1"/>
    <xf numFmtId="0" fontId="6" fillId="0" borderId="0" xfId="0" applyFont="1" applyAlignment="1">
      <alignment horizontal="left" wrapText="1"/>
    </xf>
    <xf numFmtId="0" fontId="0" fillId="0" borderId="0" xfId="0" applyAlignment="1">
      <alignment wrapText="1"/>
    </xf>
    <xf numFmtId="0" fontId="0" fillId="0" borderId="9" xfId="0" applyBorder="1" applyAlignment="1">
      <alignment wrapText="1"/>
    </xf>
    <xf numFmtId="0" fontId="0" fillId="0" borderId="27"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2" fillId="0" borderId="15" xfId="0" applyFont="1" applyBorder="1" applyAlignment="1">
      <alignment horizontal="center"/>
    </xf>
    <xf numFmtId="0" fontId="2" fillId="0" borderId="12" xfId="0" applyFont="1" applyBorder="1" applyAlignment="1">
      <alignment horizontal="center"/>
    </xf>
    <xf numFmtId="0" fontId="2" fillId="0" borderId="11" xfId="0" applyFont="1" applyBorder="1" applyAlignment="1">
      <alignment horizontal="left"/>
    </xf>
    <xf numFmtId="0" fontId="3" fillId="0" borderId="25" xfId="0" applyFont="1" applyBorder="1"/>
    <xf numFmtId="0" fontId="0" fillId="0" borderId="26" xfId="0" applyBorder="1"/>
    <xf numFmtId="0" fontId="0" fillId="0" borderId="1" xfId="0" applyBorder="1" applyAlignment="1">
      <alignment horizontal="left" wrapText="1"/>
    </xf>
    <xf numFmtId="0" fontId="2" fillId="0" borderId="0" xfId="0" applyFont="1" applyAlignment="1">
      <alignment horizontal="center"/>
    </xf>
    <xf numFmtId="0" fontId="0" fillId="0" borderId="0" xfId="0" applyAlignment="1">
      <alignment horizontal="center"/>
    </xf>
    <xf numFmtId="0" fontId="5" fillId="0" borderId="0" xfId="0" applyFont="1" applyAlignment="1">
      <alignment wrapText="1"/>
    </xf>
    <xf numFmtId="0" fontId="5" fillId="0" borderId="0" xfId="0" applyFont="1"/>
    <xf numFmtId="0" fontId="10" fillId="7" borderId="11" xfId="0" applyFont="1" applyFill="1" applyBorder="1" applyAlignment="1">
      <alignment horizontal="left"/>
    </xf>
    <xf numFmtId="0" fontId="10" fillId="7" borderId="15" xfId="0" applyFont="1" applyFill="1" applyBorder="1" applyAlignment="1">
      <alignment horizontal="center"/>
    </xf>
    <xf numFmtId="0" fontId="0" fillId="8" borderId="6" xfId="0" applyFill="1" applyBorder="1" applyAlignment="1">
      <alignment horizontal="center"/>
    </xf>
    <xf numFmtId="0" fontId="0" fillId="8" borderId="8" xfId="0" applyFill="1" applyBorder="1" applyAlignment="1">
      <alignment horizontal="center"/>
    </xf>
    <xf numFmtId="0" fontId="0" fillId="8" borderId="9" xfId="0" applyFill="1" applyBorder="1" applyAlignment="1">
      <alignment horizontal="center"/>
    </xf>
    <xf numFmtId="0" fontId="0" fillId="8" borderId="38" xfId="0" applyFill="1" applyBorder="1" applyAlignment="1">
      <alignment horizontal="center"/>
    </xf>
    <xf numFmtId="0" fontId="0" fillId="8" borderId="39" xfId="0" applyFill="1" applyBorder="1" applyAlignment="1">
      <alignment horizontal="center"/>
    </xf>
    <xf numFmtId="0" fontId="0" fillId="8" borderId="35" xfId="0" applyFill="1" applyBorder="1" applyAlignment="1">
      <alignment horizontal="center"/>
    </xf>
    <xf numFmtId="0" fontId="0" fillId="8" borderId="30" xfId="0" applyFill="1" applyBorder="1"/>
    <xf numFmtId="0" fontId="0" fillId="8" borderId="11" xfId="0" applyFill="1" applyBorder="1"/>
    <xf numFmtId="0" fontId="0" fillId="8" borderId="15" xfId="0" applyFill="1" applyBorder="1"/>
    <xf numFmtId="0" fontId="0" fillId="8" borderId="12" xfId="0" applyFill="1" applyBorder="1"/>
    <xf numFmtId="0" fontId="0" fillId="8" borderId="14" xfId="0" applyFill="1" applyBorder="1"/>
    <xf numFmtId="0" fontId="0" fillId="8" borderId="32" xfId="0" applyFill="1" applyBorder="1"/>
    <xf numFmtId="0" fontId="0" fillId="8" borderId="39" xfId="0" applyFill="1" applyBorder="1"/>
    <xf numFmtId="0" fontId="10" fillId="7" borderId="16" xfId="0" applyFont="1" applyFill="1" applyBorder="1" applyAlignment="1">
      <alignment horizontal="left"/>
    </xf>
    <xf numFmtId="0" fontId="10" fillId="7" borderId="17" xfId="0" applyFont="1" applyFill="1" applyBorder="1" applyAlignment="1">
      <alignment horizontal="left"/>
    </xf>
    <xf numFmtId="0" fontId="10" fillId="7" borderId="18" xfId="0" applyFont="1" applyFill="1" applyBorder="1" applyAlignment="1">
      <alignment horizontal="left"/>
    </xf>
    <xf numFmtId="0" fontId="7" fillId="0" borderId="6" xfId="0" applyFont="1" applyBorder="1"/>
    <xf numFmtId="0" fontId="2" fillId="0" borderId="30" xfId="0" applyFont="1" applyBorder="1" applyAlignment="1">
      <alignment horizontal="center"/>
    </xf>
    <xf numFmtId="0" fontId="2" fillId="7" borderId="29" xfId="0" applyFont="1" applyFill="1" applyBorder="1" applyAlignment="1">
      <alignment horizontal="center"/>
    </xf>
    <xf numFmtId="0" fontId="0" fillId="7" borderId="34" xfId="0" applyFill="1" applyBorder="1"/>
    <xf numFmtId="0" fontId="5" fillId="8" borderId="14" xfId="0" applyFont="1" applyFill="1" applyBorder="1" applyAlignment="1">
      <alignment wrapText="1"/>
    </xf>
    <xf numFmtId="0" fontId="0" fillId="7" borderId="0" xfId="0" applyFill="1"/>
    <xf numFmtId="0" fontId="0" fillId="8" borderId="0" xfId="0" applyFill="1" applyAlignment="1">
      <alignment horizontal="center"/>
    </xf>
    <xf numFmtId="0" fontId="3" fillId="0" borderId="21" xfId="0" applyFont="1" applyBorder="1"/>
    <xf numFmtId="164" fontId="0" fillId="0" borderId="22" xfId="0" applyNumberFormat="1" applyBorder="1"/>
    <xf numFmtId="0" fontId="5" fillId="0" borderId="33" xfId="0" applyFont="1" applyBorder="1"/>
    <xf numFmtId="0" fontId="0" fillId="8" borderId="7" xfId="0" applyFill="1" applyBorder="1" applyAlignment="1">
      <alignment horizontal="center"/>
    </xf>
    <xf numFmtId="0" fontId="0" fillId="0" borderId="19" xfId="0" applyBorder="1" applyAlignment="1">
      <alignment horizontal="left" wrapText="1"/>
    </xf>
    <xf numFmtId="0" fontId="13" fillId="0" borderId="20" xfId="2" applyFont="1" applyFill="1" applyBorder="1" applyAlignment="1">
      <alignment wrapText="1"/>
    </xf>
    <xf numFmtId="0" fontId="2" fillId="0" borderId="20" xfId="0" applyFont="1" applyBorder="1" applyAlignment="1">
      <alignment horizontal="center"/>
    </xf>
    <xf numFmtId="0" fontId="5" fillId="0" borderId="28" xfId="0" applyFont="1" applyBorder="1" applyAlignment="1">
      <alignment wrapText="1"/>
    </xf>
    <xf numFmtId="0" fontId="5" fillId="0" borderId="42" xfId="0" applyFont="1" applyBorder="1" applyAlignment="1">
      <alignment wrapText="1"/>
    </xf>
    <xf numFmtId="0" fontId="0" fillId="8" borderId="10" xfId="0" applyFill="1" applyBorder="1" applyAlignment="1">
      <alignment horizontal="center"/>
    </xf>
    <xf numFmtId="0" fontId="10" fillId="7" borderId="15" xfId="0" applyFont="1" applyFill="1" applyBorder="1" applyAlignment="1">
      <alignment horizontal="left"/>
    </xf>
    <xf numFmtId="0" fontId="10" fillId="7" borderId="12" xfId="0" applyFont="1" applyFill="1" applyBorder="1" applyAlignment="1">
      <alignment horizontal="left"/>
    </xf>
    <xf numFmtId="0" fontId="0" fillId="0" borderId="12" xfId="0" applyBorder="1"/>
    <xf numFmtId="0" fontId="7" fillId="0" borderId="8" xfId="0" applyFont="1" applyBorder="1"/>
    <xf numFmtId="0" fontId="0" fillId="8" borderId="38" xfId="0" applyFill="1" applyBorder="1"/>
    <xf numFmtId="0" fontId="0" fillId="8" borderId="35" xfId="0" applyFill="1" applyBorder="1"/>
    <xf numFmtId="164" fontId="0" fillId="0" borderId="41" xfId="1" applyNumberFormat="1" applyFont="1" applyBorder="1" applyProtection="1"/>
    <xf numFmtId="0" fontId="5" fillId="0" borderId="43" xfId="0" applyFont="1" applyBorder="1" applyAlignment="1">
      <alignment wrapText="1"/>
    </xf>
    <xf numFmtId="0" fontId="5" fillId="0" borderId="31" xfId="0" applyFont="1" applyBorder="1"/>
    <xf numFmtId="0" fontId="0" fillId="0" borderId="41" xfId="0" applyBorder="1"/>
    <xf numFmtId="164" fontId="0" fillId="0" borderId="41" xfId="1" applyNumberFormat="1" applyFont="1" applyBorder="1"/>
    <xf numFmtId="164" fontId="0" fillId="0" borderId="40" xfId="0" applyNumberFormat="1" applyBorder="1"/>
    <xf numFmtId="0" fontId="5" fillId="0" borderId="43" xfId="0" applyFont="1" applyBorder="1"/>
    <xf numFmtId="0" fontId="5" fillId="0" borderId="31" xfId="0" applyFont="1" applyBorder="1" applyAlignment="1">
      <alignment wrapText="1"/>
    </xf>
    <xf numFmtId="0" fontId="14" fillId="6" borderId="1" xfId="0" applyFont="1" applyFill="1" applyBorder="1" applyProtection="1">
      <protection locked="0"/>
    </xf>
    <xf numFmtId="0" fontId="14" fillId="6" borderId="1" xfId="0" applyFont="1" applyFill="1" applyBorder="1" applyAlignment="1" applyProtection="1">
      <alignment wrapText="1"/>
      <protection locked="0"/>
    </xf>
    <xf numFmtId="164" fontId="14" fillId="6" borderId="22" xfId="1" applyNumberFormat="1" applyFont="1" applyFill="1" applyBorder="1" applyProtection="1">
      <protection locked="0"/>
    </xf>
    <xf numFmtId="0" fontId="3" fillId="0" borderId="11" xfId="0" applyFont="1" applyBorder="1"/>
    <xf numFmtId="0" fontId="3" fillId="0" borderId="15" xfId="0" applyFont="1" applyBorder="1"/>
    <xf numFmtId="0" fontId="3" fillId="0" borderId="6" xfId="0" applyFont="1" applyBorder="1"/>
    <xf numFmtId="0" fontId="3" fillId="0" borderId="0" xfId="0" applyFont="1"/>
    <xf numFmtId="0" fontId="6" fillId="9" borderId="1" xfId="0" applyFont="1" applyFill="1" applyBorder="1" applyAlignment="1">
      <alignment horizontal="left" wrapText="1"/>
    </xf>
    <xf numFmtId="164" fontId="0" fillId="0" borderId="24" xfId="0" applyNumberFormat="1" applyBorder="1"/>
    <xf numFmtId="0" fontId="7" fillId="0" borderId="0" xfId="0" applyFont="1" applyAlignment="1">
      <alignment wrapText="1"/>
    </xf>
    <xf numFmtId="0" fontId="6" fillId="10" borderId="0" xfId="0" applyFont="1" applyFill="1" applyAlignment="1">
      <alignment horizontal="left"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DA291C"/>
      <color rgb="FF000000"/>
      <color rgb="FFE5E6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rinnell.edu/admission/financial-aid/cost-attendance/off-campus-stud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57"/>
  <sheetViews>
    <sheetView showGridLines="0" tabSelected="1" workbookViewId="0">
      <selection activeCell="C6" sqref="C6"/>
    </sheetView>
  </sheetViews>
  <sheetFormatPr defaultRowHeight="14.5" x14ac:dyDescent="0.35"/>
  <cols>
    <col min="1" max="1" width="9.1796875" customWidth="1"/>
    <col min="2" max="2" width="45.7265625" customWidth="1"/>
    <col min="3" max="4" width="42.7265625" customWidth="1"/>
    <col min="5" max="5" width="21.81640625" customWidth="1"/>
    <col min="6" max="6" width="72.54296875" customWidth="1"/>
  </cols>
  <sheetData>
    <row r="1" spans="2:6" ht="48" customHeight="1" thickBot="1" x14ac:dyDescent="0.4"/>
    <row r="2" spans="2:6" x14ac:dyDescent="0.35">
      <c r="B2" s="48"/>
      <c r="C2" s="46" t="s">
        <v>171</v>
      </c>
      <c r="D2" s="47"/>
      <c r="E2" s="52"/>
    </row>
    <row r="3" spans="2:6" ht="6" customHeight="1" x14ac:dyDescent="0.35">
      <c r="B3" s="61"/>
      <c r="C3" s="62"/>
      <c r="D3" s="63"/>
      <c r="E3" s="53"/>
    </row>
    <row r="4" spans="2:6" ht="105" customHeight="1" x14ac:dyDescent="0.35">
      <c r="B4" s="85" t="s">
        <v>122</v>
      </c>
      <c r="C4" s="51" t="s">
        <v>170</v>
      </c>
      <c r="D4" s="86" t="s">
        <v>172</v>
      </c>
    </row>
    <row r="5" spans="2:6" ht="6" customHeight="1" x14ac:dyDescent="0.35">
      <c r="B5" s="58"/>
      <c r="C5" s="80"/>
      <c r="D5" s="84"/>
      <c r="E5" s="53"/>
    </row>
    <row r="6" spans="2:6" x14ac:dyDescent="0.35">
      <c r="B6" s="23" t="s">
        <v>123</v>
      </c>
      <c r="C6" s="105"/>
      <c r="D6" s="87" t="s">
        <v>25</v>
      </c>
      <c r="E6" s="52"/>
    </row>
    <row r="7" spans="2:6" ht="143.5" x14ac:dyDescent="0.35">
      <c r="B7" s="23" t="s">
        <v>173</v>
      </c>
      <c r="C7" s="106"/>
      <c r="D7" s="88" t="s">
        <v>113</v>
      </c>
      <c r="E7" s="54"/>
    </row>
    <row r="8" spans="2:6" ht="143.5" x14ac:dyDescent="0.35">
      <c r="B8" s="23" t="s">
        <v>174</v>
      </c>
      <c r="C8" s="106"/>
      <c r="D8" s="88" t="s">
        <v>113</v>
      </c>
      <c r="E8" s="54"/>
    </row>
    <row r="9" spans="2:6" ht="37.5" customHeight="1" x14ac:dyDescent="0.35">
      <c r="B9" s="23" t="s">
        <v>175</v>
      </c>
      <c r="C9" s="105"/>
      <c r="D9" s="88" t="s">
        <v>112</v>
      </c>
      <c r="E9" s="55"/>
    </row>
    <row r="10" spans="2:6" ht="37.5" customHeight="1" x14ac:dyDescent="0.35">
      <c r="B10" s="23" t="s">
        <v>124</v>
      </c>
      <c r="C10" s="105"/>
      <c r="D10" s="88" t="s">
        <v>112</v>
      </c>
      <c r="E10" s="55"/>
    </row>
    <row r="11" spans="2:6" ht="75" customHeight="1" thickBot="1" x14ac:dyDescent="0.4">
      <c r="B11" s="24" t="s">
        <v>125</v>
      </c>
      <c r="C11" s="107">
        <v>0</v>
      </c>
      <c r="D11" s="89" t="s">
        <v>121</v>
      </c>
      <c r="E11" s="54"/>
    </row>
    <row r="12" spans="2:6" ht="6" customHeight="1" thickBot="1" x14ac:dyDescent="0.4">
      <c r="B12" s="59"/>
      <c r="C12" s="60"/>
      <c r="D12" s="90"/>
      <c r="E12" s="53"/>
    </row>
    <row r="13" spans="2:6" x14ac:dyDescent="0.35">
      <c r="B13" s="56" t="s">
        <v>109</v>
      </c>
      <c r="C13" s="57"/>
      <c r="D13" s="57"/>
      <c r="E13" s="57"/>
      <c r="F13" s="76"/>
    </row>
    <row r="14" spans="2:6" x14ac:dyDescent="0.35">
      <c r="B14" s="25" t="s">
        <v>10</v>
      </c>
      <c r="C14" s="26" t="s">
        <v>1</v>
      </c>
      <c r="D14" s="26" t="s">
        <v>2</v>
      </c>
      <c r="E14" s="100" t="s">
        <v>9</v>
      </c>
      <c r="F14" s="75" t="s">
        <v>25</v>
      </c>
    </row>
    <row r="15" spans="2:6" x14ac:dyDescent="0.35">
      <c r="B15" s="23"/>
      <c r="C15" s="28" t="str">
        <f>IF(ISBLANK(C7),"On Campus",C7)</f>
        <v>On Campus</v>
      </c>
      <c r="D15" s="28" t="str">
        <f>IF(ISBLANK(C8),"On Campus",C8)</f>
        <v>On Campus</v>
      </c>
      <c r="E15" s="100"/>
      <c r="F15" s="27"/>
    </row>
    <row r="16" spans="2:6" x14ac:dyDescent="0.35">
      <c r="B16" s="23" t="s">
        <v>133</v>
      </c>
      <c r="C16" s="29">
        <f>IF(ISBLANK(C7),36791,INDEX('Program List'!F3:F200,MATCH(C7,'Program List'!D3:D200,0)))</f>
        <v>36791</v>
      </c>
      <c r="D16" s="29">
        <f>IF(ISBLANK(C8),36791,INDEX('Program List'!F3:F200,MATCH(C8,'Program List'!D3:D200,0)))</f>
        <v>36791</v>
      </c>
      <c r="E16" s="97">
        <f>C16+D16</f>
        <v>73582</v>
      </c>
      <c r="F16" s="30" t="s">
        <v>176</v>
      </c>
    </row>
    <row r="17" spans="2:6" ht="15" customHeight="1" x14ac:dyDescent="0.35">
      <c r="B17" s="23" t="s">
        <v>4</v>
      </c>
      <c r="C17" s="29">
        <f>IF(ISBLANK(C7),286,INDEX('Program List'!I3:I200,MATCH(C7,'Program List'!D3:D200,0)))</f>
        <v>286</v>
      </c>
      <c r="D17" s="29">
        <f>IF(ISBLANK(C8),286,INDEX('Program List'!I3:I200,MATCH(C8,'Program List'!D3:D200,0)))</f>
        <v>286</v>
      </c>
      <c r="E17" s="97">
        <f t="shared" ref="E17:E22" si="0">C17+D17</f>
        <v>572</v>
      </c>
      <c r="F17" s="98" t="s">
        <v>106</v>
      </c>
    </row>
    <row r="18" spans="2:6" ht="15" customHeight="1" x14ac:dyDescent="0.35">
      <c r="B18" s="23" t="s">
        <v>5</v>
      </c>
      <c r="C18" s="29">
        <f>IF(ISBLANK(C7),4158,INDEX('Program List'!J3:J200,MATCH(C7,'Program List'!D3:D200,0)))</f>
        <v>4158</v>
      </c>
      <c r="D18" s="29">
        <f>IF(ISBLANK(C8),4158,INDEX('Program List'!J3:J200,MATCH(C8,'Program List'!D3:D200,0)))</f>
        <v>4158</v>
      </c>
      <c r="E18" s="97">
        <f t="shared" si="0"/>
        <v>8316</v>
      </c>
      <c r="F18" s="103" t="s">
        <v>177</v>
      </c>
    </row>
    <row r="19" spans="2:6" x14ac:dyDescent="0.35">
      <c r="B19" s="23" t="s">
        <v>6</v>
      </c>
      <c r="C19" s="29">
        <f>IF(ISBLANK(C7),4734,INDEX('Program List'!K3:K200,MATCH(C7,'Program List'!D3:D200,0)))</f>
        <v>4734</v>
      </c>
      <c r="D19" s="29">
        <f>IF(ISBLANK(C8),4734,INDEX('Program List'!K3:K200,MATCH(C8,'Program List'!D3:D200,0)))</f>
        <v>4734</v>
      </c>
      <c r="E19" s="97">
        <f t="shared" si="0"/>
        <v>9468</v>
      </c>
      <c r="F19" s="104" t="s">
        <v>178</v>
      </c>
    </row>
    <row r="20" spans="2:6" x14ac:dyDescent="0.35">
      <c r="B20" s="23" t="s">
        <v>8</v>
      </c>
      <c r="C20" s="29">
        <f>IF(ISBLANK(C7),550,1500)</f>
        <v>550</v>
      </c>
      <c r="D20" s="29">
        <f>IF(ISBLANK(C8),550,1500)</f>
        <v>550</v>
      </c>
      <c r="E20" s="97">
        <f t="shared" si="0"/>
        <v>1100</v>
      </c>
      <c r="F20" s="104" t="s">
        <v>134</v>
      </c>
    </row>
    <row r="21" spans="2:6" x14ac:dyDescent="0.35">
      <c r="B21" s="23" t="s">
        <v>7</v>
      </c>
      <c r="C21" s="29" t="e">
        <f>IF(ISBLANK(C7),INDEX(Tables!B2:B53,MATCH('Study Away Cost Estimator'!C10,Tables!A2:A53,0)),IF(C9="Academic Year (1 program)",E21/2,INDEX(Tables!C2:K53,MATCH('Study Away Cost Estimator'!C10,Tables!A2:A53,0),MATCH(Tables!P2,Tables!C1:K1,0))))</f>
        <v>#N/A</v>
      </c>
      <c r="D21" s="29" t="e">
        <f>IF(ISBLANK(C8),INDEX(Tables!B2:B53,MATCH('Study Away Cost Estimator'!C10,Tables!A2:A53,0)),IF(C9="Academic Year (1 program)",E21/2,INDEX(Tables!C2:K53,MATCH('Study Away Cost Estimator'!C10,Tables!A2:A53,0),MATCH(Tables!P3,Tables!C1:K1,0))))</f>
        <v>#N/A</v>
      </c>
      <c r="E21" s="97" t="e">
        <f>IF(C9="Academic Year (1 program)",INDEX(Tables!C2:K53,MATCH('Study Away Cost Estimator'!C10,Tables!A2:A53,0),MATCH(Tables!P3,Tables!C1:K1,0)),C21+D21)</f>
        <v>#N/A</v>
      </c>
      <c r="F21" s="99" t="s">
        <v>135</v>
      </c>
    </row>
    <row r="22" spans="2:6" x14ac:dyDescent="0.35">
      <c r="B22" s="23" t="s">
        <v>114</v>
      </c>
      <c r="C22" s="29" t="e">
        <f>SUM(C16:C21)</f>
        <v>#N/A</v>
      </c>
      <c r="D22" s="29" t="e">
        <f>SUM(D16:D21)</f>
        <v>#N/A</v>
      </c>
      <c r="E22" s="97" t="e">
        <f t="shared" si="0"/>
        <v>#N/A</v>
      </c>
      <c r="F22" s="30" t="s">
        <v>115</v>
      </c>
    </row>
    <row r="23" spans="2:6" ht="6" customHeight="1" x14ac:dyDescent="0.35">
      <c r="B23" s="61"/>
      <c r="C23" s="62"/>
      <c r="D23" s="62"/>
      <c r="E23" s="62"/>
      <c r="F23" s="64"/>
    </row>
    <row r="24" spans="2:6" x14ac:dyDescent="0.35">
      <c r="B24" s="25" t="s">
        <v>11</v>
      </c>
      <c r="C24" s="26"/>
      <c r="D24" s="26"/>
      <c r="E24" s="100"/>
      <c r="F24" s="27"/>
    </row>
    <row r="25" spans="2:6" x14ac:dyDescent="0.35">
      <c r="B25" s="23" t="s">
        <v>118</v>
      </c>
      <c r="C25" s="36">
        <f>C11/2</f>
        <v>0</v>
      </c>
      <c r="D25" s="36">
        <f>C11/2</f>
        <v>0</v>
      </c>
      <c r="E25" s="101">
        <f>C25+D25</f>
        <v>0</v>
      </c>
      <c r="F25" s="30" t="s">
        <v>119</v>
      </c>
    </row>
    <row r="26" spans="2:6" ht="6" customHeight="1" x14ac:dyDescent="0.35">
      <c r="B26" s="61"/>
      <c r="C26" s="62"/>
      <c r="D26" s="62"/>
      <c r="E26" s="62"/>
      <c r="F26" s="64"/>
    </row>
    <row r="27" spans="2:6" ht="15" thickBot="1" x14ac:dyDescent="0.4">
      <c r="B27" s="81" t="s">
        <v>117</v>
      </c>
      <c r="C27" s="82" t="e">
        <f>C22-C25</f>
        <v>#N/A</v>
      </c>
      <c r="D27" s="82" t="e">
        <f>D22-D25</f>
        <v>#N/A</v>
      </c>
      <c r="E27" s="102" t="e">
        <f>C27+D27</f>
        <v>#N/A</v>
      </c>
      <c r="F27" s="83" t="s">
        <v>99</v>
      </c>
    </row>
    <row r="28" spans="2:6" ht="6" customHeight="1" thickBot="1" x14ac:dyDescent="0.4">
      <c r="B28" s="65"/>
      <c r="C28" s="66"/>
      <c r="D28" s="66"/>
      <c r="E28" s="67"/>
      <c r="F28" s="68"/>
    </row>
    <row r="29" spans="2:6" ht="15" thickBot="1" x14ac:dyDescent="0.4">
      <c r="B29" s="71" t="s">
        <v>110</v>
      </c>
      <c r="C29" s="72"/>
      <c r="D29" s="72"/>
      <c r="E29" s="73"/>
      <c r="F29" s="77"/>
    </row>
    <row r="30" spans="2:6" x14ac:dyDescent="0.35">
      <c r="B30" s="49" t="s">
        <v>136</v>
      </c>
      <c r="C30" s="50" t="s">
        <v>1</v>
      </c>
      <c r="D30" s="50" t="s">
        <v>2</v>
      </c>
      <c r="E30" s="44"/>
      <c r="F30" s="75" t="s">
        <v>25</v>
      </c>
    </row>
    <row r="31" spans="2:6" x14ac:dyDescent="0.35">
      <c r="B31" s="23" t="s">
        <v>100</v>
      </c>
      <c r="C31" s="32">
        <f>C17</f>
        <v>286</v>
      </c>
      <c r="D31" s="32">
        <f>D17</f>
        <v>286</v>
      </c>
      <c r="E31" s="44"/>
      <c r="F31" s="27"/>
    </row>
    <row r="32" spans="2:6" x14ac:dyDescent="0.35">
      <c r="B32" s="23" t="s">
        <v>101</v>
      </c>
      <c r="C32" s="32">
        <f>C16</f>
        <v>36791</v>
      </c>
      <c r="D32" s="32">
        <f>D16</f>
        <v>36791</v>
      </c>
      <c r="E32" s="44"/>
      <c r="F32" s="27"/>
    </row>
    <row r="33" spans="2:6" x14ac:dyDescent="0.35">
      <c r="B33" s="23" t="s">
        <v>102</v>
      </c>
      <c r="C33" s="32">
        <f>IF(ISBLANK(C7),C18+C19,C35-C32-C31-C34)</f>
        <v>8892</v>
      </c>
      <c r="D33" s="29">
        <f>IF(ISBLANK(C8),D18+D19,D35-D32-D31-D34)</f>
        <v>8892</v>
      </c>
      <c r="E33" s="44"/>
      <c r="F33" s="30" t="s">
        <v>127</v>
      </c>
    </row>
    <row r="34" spans="2:6" x14ac:dyDescent="0.35">
      <c r="B34" s="33" t="s">
        <v>137</v>
      </c>
      <c r="C34" s="113">
        <f>IF(ISBLANK(C7),0,-INDEX('Program List'!P2:P198,MATCH(C7,'Program List'!D2:D198,0)))</f>
        <v>0</v>
      </c>
      <c r="D34" s="37">
        <f>IF(ISBLANK(C8),0,-INDEX('Program List'!P2:P198,MATCH(C8,'Program List'!D2:D198,0)))</f>
        <v>0</v>
      </c>
      <c r="E34" s="44"/>
      <c r="F34" s="30" t="s">
        <v>179</v>
      </c>
    </row>
    <row r="35" spans="2:6" x14ac:dyDescent="0.35">
      <c r="B35" s="33" t="s">
        <v>103</v>
      </c>
      <c r="C35" s="37" cm="1">
        <f t="array" ref="C35">IF(ISBLANK(C7),C16+C17+C18+C19,INDEX('Program List'!M3:M200+C34,MATCH(C7,'Program List'!D3:D200,0)))</f>
        <v>45969</v>
      </c>
      <c r="D35" s="37" cm="1">
        <f t="array" ref="D35">IF(ISBLANK(C8),D16+D17+D18+D19,INDEX('Program List'!M3:M200+D34,MATCH(C8,'Program List'!D3:D200,0)))</f>
        <v>45969</v>
      </c>
      <c r="E35" s="44"/>
      <c r="F35" s="27"/>
    </row>
    <row r="36" spans="2:6" ht="6" customHeight="1" x14ac:dyDescent="0.35">
      <c r="B36" s="61"/>
      <c r="C36" s="62"/>
      <c r="D36" s="62"/>
      <c r="E36" s="63"/>
      <c r="F36" s="64"/>
    </row>
    <row r="37" spans="2:6" x14ac:dyDescent="0.35">
      <c r="B37" s="38" t="s">
        <v>118</v>
      </c>
      <c r="C37" s="39">
        <f>C25</f>
        <v>0</v>
      </c>
      <c r="D37" s="39">
        <f>D25</f>
        <v>0</v>
      </c>
      <c r="E37" s="6"/>
      <c r="F37" s="30" t="s">
        <v>119</v>
      </c>
    </row>
    <row r="38" spans="2:6" ht="6" customHeight="1" x14ac:dyDescent="0.35">
      <c r="B38" s="61"/>
      <c r="C38" s="62"/>
      <c r="D38" s="62"/>
      <c r="E38" s="63"/>
      <c r="F38" s="69"/>
    </row>
    <row r="39" spans="2:6" x14ac:dyDescent="0.35">
      <c r="B39" s="23" t="s">
        <v>104</v>
      </c>
      <c r="C39" s="32">
        <f>C35-C37</f>
        <v>45969</v>
      </c>
      <c r="D39" s="32">
        <f>D35-D37</f>
        <v>45969</v>
      </c>
      <c r="E39" s="43"/>
      <c r="F39" s="31" t="s">
        <v>120</v>
      </c>
    </row>
    <row r="40" spans="2:6" x14ac:dyDescent="0.35">
      <c r="B40" s="23" t="s">
        <v>138</v>
      </c>
      <c r="C40" s="29" t="e">
        <f>IF(ISBLANK(C7),C20+C21,INDEX('Program List'!N3:N200,MATCH(C7,'Program List'!D3:D200,0))+C21-C34)</f>
        <v>#N/A</v>
      </c>
      <c r="D40" s="29" t="e">
        <f>IF(ISBLANK(C8),D20+D21,INDEX('Program List'!N3:N200,MATCH(C8,'Program List'!D3:D200,0))+D21-D34)</f>
        <v>#N/A</v>
      </c>
      <c r="E40" s="44"/>
      <c r="F40" s="30" t="s">
        <v>108</v>
      </c>
    </row>
    <row r="41" spans="2:6" ht="15" customHeight="1" x14ac:dyDescent="0.35">
      <c r="B41" s="23" t="s">
        <v>105</v>
      </c>
      <c r="C41" s="29" t="e">
        <f>IF(C39&gt;0,C40,C39+C40)</f>
        <v>#N/A</v>
      </c>
      <c r="D41" s="29" t="e">
        <f>IF(D39&gt;0,D40,D39+D40)</f>
        <v>#N/A</v>
      </c>
      <c r="E41" s="44"/>
      <c r="F41" s="31" t="s">
        <v>107</v>
      </c>
    </row>
    <row r="42" spans="2:6" ht="27" thickBot="1" x14ac:dyDescent="0.4">
      <c r="B42" s="24" t="s">
        <v>111</v>
      </c>
      <c r="C42" s="34" t="e">
        <f>IF(C39&gt;0,C39+C40,C41)</f>
        <v>#N/A</v>
      </c>
      <c r="D42" s="34" t="e">
        <f>IF(D39&gt;0,D39+D40,D41)</f>
        <v>#N/A</v>
      </c>
      <c r="E42" s="45"/>
      <c r="F42" s="35" t="s">
        <v>116</v>
      </c>
    </row>
    <row r="43" spans="2:6" ht="6" customHeight="1" thickBot="1" x14ac:dyDescent="0.4">
      <c r="B43" s="65"/>
      <c r="C43" s="66"/>
      <c r="D43" s="66"/>
      <c r="E43" s="67"/>
      <c r="F43" s="78"/>
    </row>
    <row r="44" spans="2:6" ht="15" thickBot="1" x14ac:dyDescent="0.4">
      <c r="B44" s="56" t="s">
        <v>180</v>
      </c>
      <c r="C44" s="91"/>
      <c r="D44" s="91"/>
      <c r="E44" s="92"/>
      <c r="F44" s="79"/>
    </row>
    <row r="45" spans="2:6" x14ac:dyDescent="0.35">
      <c r="B45" s="108" t="s">
        <v>181</v>
      </c>
      <c r="C45" s="109"/>
      <c r="D45" s="109"/>
      <c r="E45" s="109"/>
      <c r="F45" s="93"/>
    </row>
    <row r="46" spans="2:6" x14ac:dyDescent="0.35">
      <c r="B46" s="74" t="str">
        <f>IF(ISBLANK(C7),"N/A",INDEX('Program List'!R3:R200,MATCH(C7,'Program List'!D3:D200,0)))</f>
        <v>N/A</v>
      </c>
      <c r="C46" s="41"/>
      <c r="D46" s="41"/>
      <c r="E46" s="41"/>
      <c r="F46" s="6"/>
    </row>
    <row r="47" spans="2:6" ht="6" customHeight="1" x14ac:dyDescent="0.35">
      <c r="B47" s="95"/>
      <c r="C47" s="70"/>
      <c r="D47" s="70"/>
      <c r="E47" s="70"/>
      <c r="F47" s="96"/>
    </row>
    <row r="48" spans="2:6" x14ac:dyDescent="0.35">
      <c r="B48" s="110" t="s">
        <v>182</v>
      </c>
      <c r="C48" s="111"/>
      <c r="D48" s="111"/>
      <c r="E48" s="111"/>
      <c r="F48" s="6"/>
    </row>
    <row r="49" spans="2:6" ht="15" thickBot="1" x14ac:dyDescent="0.4">
      <c r="B49" s="94" t="str">
        <f>IF(ISBLANK(C8),"N/A",INDEX('Program List'!R3:R200,MATCH(C8,'Program List'!D3:D200,0)))</f>
        <v>N/A</v>
      </c>
      <c r="C49" s="42"/>
      <c r="D49" s="42"/>
      <c r="E49" s="42"/>
      <c r="F49" s="9"/>
    </row>
    <row r="52" spans="2:6" x14ac:dyDescent="0.35">
      <c r="B52" t="s">
        <v>183</v>
      </c>
    </row>
    <row r="53" spans="2:6" x14ac:dyDescent="0.35">
      <c r="B53" t="s">
        <v>286</v>
      </c>
      <c r="C53" s="41"/>
      <c r="D53" s="41"/>
      <c r="E53" s="41"/>
    </row>
    <row r="54" spans="2:6" x14ac:dyDescent="0.35">
      <c r="B54" s="41"/>
      <c r="C54" s="41"/>
      <c r="D54" s="41"/>
      <c r="E54" s="41"/>
    </row>
    <row r="55" spans="2:6" x14ac:dyDescent="0.35">
      <c r="B55" s="41"/>
      <c r="C55" s="41"/>
      <c r="D55" s="41"/>
      <c r="E55" s="41"/>
    </row>
    <row r="57" spans="2:6" ht="60" customHeight="1" x14ac:dyDescent="0.35">
      <c r="B57" s="41"/>
      <c r="C57" s="41"/>
      <c r="D57" s="41"/>
      <c r="E57" s="41"/>
    </row>
  </sheetData>
  <sheetProtection sheet="1" objects="1" scenarios="1"/>
  <dataValidations count="2">
    <dataValidation type="list" allowBlank="1" showInputMessage="1" showErrorMessage="1" sqref="C10" xr:uid="{00000000-0002-0000-0000-000000000000}">
      <formula1>"AL,AK,AZ,AR,CA,CO,CT,DE,DC,FL,GA,HI,ID,IL,IN,IA,KS,KY,LA,ME,MD,MA,MI,MN,MS,MO,MT,NE,NV,NH,NJ,NM,NY,NC,ND,OH,OK,OR,PA,RI,SC,SD,TN,TX,UT,VT,VA,WA,WV,WI,WY,Int'l/domestic living abroad/U.S. territory"</formula1>
    </dataValidation>
    <dataValidation type="list" allowBlank="1" showInputMessage="1" showErrorMessage="1" sqref="C9" xr:uid="{00000000-0002-0000-0000-000001000000}">
      <formula1>"Fall,Spring,Academic Year (1 program),Academic Year (2 programs)"</formula1>
    </dataValidation>
  </dataValidations>
  <hyperlinks>
    <hyperlink ref="D4" r:id="rId1" display="Review the Grinnell College website for more information about how financial aid works for OCS before getting started." xr:uid="{1E72F08D-D578-490E-9915-18F81733E186}"/>
  </hyperlinks>
  <pageMargins left="0.7" right="0.7" top="0.75" bottom="0.75" header="0.3" footer="0.3"/>
  <pageSetup orientation="portrait" horizontalDpi="300" verticalDpi="300" r:id="rId2"/>
  <headerFooter>
    <oddFooter>&amp;C_x000D_&amp;1#&amp;"Calibri"&amp;10&amp;K000000 Internal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'Program List'!$D$2:$D$200</xm:f>
          </x14:formula1>
          <xm:sqref>C7:C8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62"/>
  <sheetViews>
    <sheetView workbookViewId="0">
      <selection activeCell="A3" sqref="A3:R86"/>
    </sheetView>
  </sheetViews>
  <sheetFormatPr defaultColWidth="9.1796875" defaultRowHeight="13" x14ac:dyDescent="0.3"/>
  <cols>
    <col min="1" max="1" width="10.54296875" style="18" customWidth="1"/>
    <col min="2" max="2" width="10.26953125" style="18" customWidth="1"/>
    <col min="3" max="3" width="13.1796875" style="17" bestFit="1" customWidth="1"/>
    <col min="4" max="4" width="12.1796875" style="17" customWidth="1"/>
    <col min="5" max="5" width="8" style="18" bestFit="1" customWidth="1"/>
    <col min="6" max="6" width="8.7265625" style="17" bestFit="1" customWidth="1"/>
    <col min="7" max="7" width="9.7265625" style="17" bestFit="1" customWidth="1"/>
    <col min="8" max="8" width="18.81640625" style="17" customWidth="1"/>
    <col min="9" max="9" width="11.1796875" style="17" bestFit="1" customWidth="1"/>
    <col min="10" max="10" width="9.453125" style="17" bestFit="1" customWidth="1"/>
    <col min="11" max="11" width="7.81640625" style="17" bestFit="1" customWidth="1"/>
    <col min="12" max="12" width="12" style="17" customWidth="1"/>
    <col min="13" max="13" width="10" style="17" customWidth="1"/>
    <col min="14" max="16" width="14.26953125" style="17" customWidth="1"/>
    <col min="17" max="17" width="10.7265625" style="17" customWidth="1"/>
    <col min="18" max="18" width="38.81640625" style="17" customWidth="1"/>
    <col min="19" max="16384" width="9.1796875" style="17"/>
  </cols>
  <sheetData>
    <row r="1" spans="1:18" ht="39" x14ac:dyDescent="0.3">
      <c r="A1" s="13" t="s">
        <v>12</v>
      </c>
      <c r="B1" s="13" t="s">
        <v>13</v>
      </c>
      <c r="C1" s="13" t="s">
        <v>14</v>
      </c>
      <c r="D1" s="13" t="s">
        <v>0</v>
      </c>
      <c r="E1" s="13" t="s">
        <v>15</v>
      </c>
      <c r="F1" s="14" t="s">
        <v>3</v>
      </c>
      <c r="G1" s="14" t="s">
        <v>16</v>
      </c>
      <c r="H1" s="14" t="s">
        <v>17</v>
      </c>
      <c r="I1" s="14" t="s">
        <v>18</v>
      </c>
      <c r="J1" s="14" t="s">
        <v>5</v>
      </c>
      <c r="K1" s="14" t="s">
        <v>19</v>
      </c>
      <c r="L1" s="15" t="s">
        <v>20</v>
      </c>
      <c r="M1" s="15" t="s">
        <v>21</v>
      </c>
      <c r="N1" s="15" t="s">
        <v>22</v>
      </c>
      <c r="O1" s="15" t="s">
        <v>23</v>
      </c>
      <c r="P1" s="112" t="s">
        <v>129</v>
      </c>
      <c r="Q1" s="16" t="s">
        <v>24</v>
      </c>
      <c r="R1" s="16" t="s">
        <v>25</v>
      </c>
    </row>
    <row r="2" spans="1:18" x14ac:dyDescent="0.3">
      <c r="A2" s="40"/>
      <c r="B2" s="40"/>
      <c r="C2" s="40"/>
      <c r="D2" s="40"/>
      <c r="E2" s="40"/>
      <c r="F2" s="40"/>
      <c r="G2" s="40"/>
      <c r="H2" s="40"/>
      <c r="I2" s="40"/>
      <c r="J2" s="40"/>
      <c r="K2" s="40"/>
      <c r="L2" s="40"/>
      <c r="M2" s="40"/>
      <c r="N2" s="40"/>
      <c r="O2" s="40"/>
      <c r="P2" s="40"/>
      <c r="Q2" s="40"/>
      <c r="R2" s="40"/>
    </row>
    <row r="3" spans="1:18" ht="78" x14ac:dyDescent="0.3">
      <c r="A3" s="18" t="s">
        <v>184</v>
      </c>
      <c r="B3" s="18" t="s">
        <v>27</v>
      </c>
      <c r="C3" s="18" t="s">
        <v>185</v>
      </c>
      <c r="D3" s="18" t="s">
        <v>186</v>
      </c>
      <c r="E3" s="18" t="s">
        <v>1</v>
      </c>
      <c r="F3" s="18">
        <v>36791</v>
      </c>
      <c r="G3" s="18">
        <v>367</v>
      </c>
      <c r="H3" s="18">
        <f>960+360+300</f>
        <v>1620</v>
      </c>
      <c r="I3" s="18">
        <f t="shared" ref="I3:I66" si="0">G3+H3</f>
        <v>1987</v>
      </c>
      <c r="J3" s="18">
        <v>3290</v>
      </c>
      <c r="K3" s="18">
        <v>300</v>
      </c>
      <c r="L3" s="17">
        <f t="shared" ref="L3:L65" si="1">F3+I3+J3+K3+1500</f>
        <v>43868</v>
      </c>
      <c r="M3" s="17">
        <f>F3+G3+H3+J3</f>
        <v>42068</v>
      </c>
      <c r="N3" s="17">
        <f t="shared" ref="N3:N66" si="2">K3+1500</f>
        <v>1800</v>
      </c>
      <c r="O3" s="17">
        <f>H3+J3</f>
        <v>4910</v>
      </c>
      <c r="P3" s="18">
        <v>150</v>
      </c>
      <c r="Q3" s="19">
        <v>46086</v>
      </c>
      <c r="R3" s="18" t="s">
        <v>187</v>
      </c>
    </row>
    <row r="4" spans="1:18" ht="39" x14ac:dyDescent="0.3">
      <c r="A4" s="18" t="s">
        <v>287</v>
      </c>
      <c r="B4" s="18" t="s">
        <v>27</v>
      </c>
      <c r="C4" s="18" t="s">
        <v>288</v>
      </c>
      <c r="D4" s="18" t="s">
        <v>289</v>
      </c>
      <c r="E4" s="18" t="s">
        <v>1</v>
      </c>
      <c r="F4" s="18">
        <v>36791</v>
      </c>
      <c r="G4" s="18">
        <v>367</v>
      </c>
      <c r="H4" s="18">
        <v>0</v>
      </c>
      <c r="I4" s="18">
        <f t="shared" si="0"/>
        <v>367</v>
      </c>
      <c r="J4" s="18">
        <v>2530</v>
      </c>
      <c r="K4" s="18">
        <v>3000</v>
      </c>
      <c r="L4" s="17">
        <f t="shared" si="1"/>
        <v>44188</v>
      </c>
      <c r="M4" s="17">
        <f>F4+G4+H4</f>
        <v>37158</v>
      </c>
      <c r="N4" s="17">
        <f>J4+K4+1500</f>
        <v>7030</v>
      </c>
      <c r="O4" s="17">
        <f>H4</f>
        <v>0</v>
      </c>
      <c r="P4" s="18">
        <v>150</v>
      </c>
      <c r="Q4" s="19">
        <v>46120</v>
      </c>
      <c r="R4" s="18" t="s">
        <v>290</v>
      </c>
    </row>
    <row r="5" spans="1:18" ht="91" x14ac:dyDescent="0.3">
      <c r="A5" s="18" t="s">
        <v>227</v>
      </c>
      <c r="B5" s="18" t="s">
        <v>35</v>
      </c>
      <c r="C5" s="18" t="s">
        <v>291</v>
      </c>
      <c r="D5" s="18" t="s">
        <v>292</v>
      </c>
      <c r="E5" s="18" t="s">
        <v>140</v>
      </c>
      <c r="F5" s="18">
        <v>36791</v>
      </c>
      <c r="G5" s="18">
        <v>367</v>
      </c>
      <c r="H5" s="18">
        <f>80+175+550+136+324</f>
        <v>1265</v>
      </c>
      <c r="I5" s="18">
        <f t="shared" si="0"/>
        <v>1632</v>
      </c>
      <c r="J5" s="18">
        <v>6250</v>
      </c>
      <c r="K5" s="18">
        <v>3411</v>
      </c>
      <c r="L5" s="17">
        <f t="shared" si="1"/>
        <v>49584</v>
      </c>
      <c r="M5" s="17">
        <f>F5+G5+H5+J5</f>
        <v>44673</v>
      </c>
      <c r="N5" s="17">
        <f>K5+1500</f>
        <v>4911</v>
      </c>
      <c r="O5" s="17">
        <f>H5+J5</f>
        <v>7515</v>
      </c>
      <c r="P5" s="18">
        <v>150</v>
      </c>
      <c r="Q5" s="19">
        <v>46132</v>
      </c>
      <c r="R5" s="18" t="s">
        <v>293</v>
      </c>
    </row>
    <row r="6" spans="1:18" ht="26" x14ac:dyDescent="0.3">
      <c r="A6" s="18" t="s">
        <v>255</v>
      </c>
      <c r="B6" s="18" t="s">
        <v>34</v>
      </c>
      <c r="C6" s="18" t="s">
        <v>256</v>
      </c>
      <c r="D6" s="18" t="s">
        <v>257</v>
      </c>
      <c r="E6" s="18" t="s">
        <v>1</v>
      </c>
      <c r="F6" s="18">
        <v>36791</v>
      </c>
      <c r="G6" s="18">
        <v>367</v>
      </c>
      <c r="H6" s="18">
        <v>0</v>
      </c>
      <c r="I6" s="18">
        <f t="shared" si="0"/>
        <v>367</v>
      </c>
      <c r="J6" s="18">
        <v>3650</v>
      </c>
      <c r="K6" s="18">
        <v>0</v>
      </c>
      <c r="L6" s="17">
        <f t="shared" si="1"/>
        <v>42308</v>
      </c>
      <c r="M6" s="17">
        <f>F6+G6+H6+J6</f>
        <v>40808</v>
      </c>
      <c r="N6" s="17">
        <f t="shared" si="2"/>
        <v>1500</v>
      </c>
      <c r="O6" s="17">
        <f>H6+J6</f>
        <v>3650</v>
      </c>
      <c r="P6" s="18">
        <v>150</v>
      </c>
      <c r="Q6" s="19">
        <v>46101</v>
      </c>
      <c r="R6" s="18" t="s">
        <v>166</v>
      </c>
    </row>
    <row r="7" spans="1:18" ht="65" x14ac:dyDescent="0.3">
      <c r="A7" s="18" t="s">
        <v>141</v>
      </c>
      <c r="B7" s="18" t="s">
        <v>36</v>
      </c>
      <c r="C7" s="18" t="s">
        <v>259</v>
      </c>
      <c r="D7" s="18" t="s">
        <v>294</v>
      </c>
      <c r="E7" s="18" t="s">
        <v>1</v>
      </c>
      <c r="F7" s="18">
        <v>36791</v>
      </c>
      <c r="G7" s="18">
        <v>367</v>
      </c>
      <c r="H7" s="18">
        <v>0</v>
      </c>
      <c r="I7" s="18">
        <f t="shared" si="0"/>
        <v>367</v>
      </c>
      <c r="J7" s="18">
        <v>7430</v>
      </c>
      <c r="K7" s="18">
        <v>2540</v>
      </c>
      <c r="L7" s="17">
        <f t="shared" si="1"/>
        <v>48628</v>
      </c>
      <c r="M7" s="17">
        <f>F7+G7+H7+J7</f>
        <v>44588</v>
      </c>
      <c r="N7" s="17">
        <f>K7+1500</f>
        <v>4040</v>
      </c>
      <c r="O7" s="17">
        <f>H7+J7</f>
        <v>7430</v>
      </c>
      <c r="P7" s="18">
        <v>150</v>
      </c>
      <c r="Q7" s="19">
        <v>46132</v>
      </c>
      <c r="R7" s="18" t="s">
        <v>295</v>
      </c>
    </row>
    <row r="8" spans="1:18" ht="78" x14ac:dyDescent="0.3">
      <c r="A8" s="18" t="s">
        <v>258</v>
      </c>
      <c r="B8" s="18" t="s">
        <v>27</v>
      </c>
      <c r="C8" s="18" t="s">
        <v>259</v>
      </c>
      <c r="D8" s="18" t="s">
        <v>260</v>
      </c>
      <c r="E8" s="18" t="s">
        <v>1</v>
      </c>
      <c r="F8" s="18">
        <v>36791</v>
      </c>
      <c r="G8" s="18">
        <v>367</v>
      </c>
      <c r="H8" s="18">
        <v>0</v>
      </c>
      <c r="I8" s="18">
        <f t="shared" si="0"/>
        <v>367</v>
      </c>
      <c r="J8" s="18">
        <v>3150</v>
      </c>
      <c r="K8" s="18">
        <v>1675</v>
      </c>
      <c r="L8" s="17">
        <f t="shared" si="1"/>
        <v>43483</v>
      </c>
      <c r="M8" s="17">
        <f>F8+G8+H8+J8</f>
        <v>40308</v>
      </c>
      <c r="N8" s="17">
        <f>K8+1500</f>
        <v>3175</v>
      </c>
      <c r="O8" s="17">
        <f>H8+J8</f>
        <v>3150</v>
      </c>
      <c r="P8" s="18">
        <v>150</v>
      </c>
      <c r="Q8" s="19">
        <v>46107</v>
      </c>
      <c r="R8" s="18" t="s">
        <v>261</v>
      </c>
    </row>
    <row r="9" spans="1:18" ht="65" x14ac:dyDescent="0.3">
      <c r="A9" s="18" t="s">
        <v>227</v>
      </c>
      <c r="B9" s="18" t="s">
        <v>35</v>
      </c>
      <c r="C9" s="18" t="s">
        <v>342</v>
      </c>
      <c r="D9" s="18" t="s">
        <v>343</v>
      </c>
      <c r="E9" s="18" t="s">
        <v>140</v>
      </c>
      <c r="F9" s="18">
        <v>36791</v>
      </c>
      <c r="G9" s="18">
        <v>367</v>
      </c>
      <c r="H9" s="18">
        <v>299</v>
      </c>
      <c r="I9" s="18">
        <f t="shared" si="0"/>
        <v>666</v>
      </c>
      <c r="J9" s="18">
        <v>6610</v>
      </c>
      <c r="K9" s="18">
        <v>4350</v>
      </c>
      <c r="L9" s="17">
        <f t="shared" si="1"/>
        <v>49917</v>
      </c>
      <c r="M9" s="17">
        <f>F9+G9+H9+J9+K9</f>
        <v>48417</v>
      </c>
      <c r="N9" s="17">
        <f>1500</f>
        <v>1500</v>
      </c>
      <c r="O9" s="17">
        <f>H9+J9+K9</f>
        <v>11259</v>
      </c>
      <c r="P9" s="18">
        <v>150</v>
      </c>
      <c r="Q9" s="19">
        <v>46161</v>
      </c>
      <c r="R9" s="18" t="s">
        <v>344</v>
      </c>
    </row>
    <row r="10" spans="1:18" ht="52" x14ac:dyDescent="0.3">
      <c r="A10" s="18" t="s">
        <v>287</v>
      </c>
      <c r="B10" s="18" t="s">
        <v>27</v>
      </c>
      <c r="C10" s="18" t="s">
        <v>296</v>
      </c>
      <c r="D10" s="18" t="s">
        <v>297</v>
      </c>
      <c r="E10" s="18" t="s">
        <v>1</v>
      </c>
      <c r="F10" s="18">
        <v>36791</v>
      </c>
      <c r="G10" s="18">
        <v>367</v>
      </c>
      <c r="H10" s="18">
        <v>0</v>
      </c>
      <c r="I10" s="18">
        <f t="shared" si="0"/>
        <v>367</v>
      </c>
      <c r="J10" s="18">
        <v>3250</v>
      </c>
      <c r="K10" s="18">
        <v>3150</v>
      </c>
      <c r="L10" s="17">
        <f>F10+I10+J10+K10+1500</f>
        <v>45058</v>
      </c>
      <c r="M10" s="17">
        <f>F10+G10+H10</f>
        <v>37158</v>
      </c>
      <c r="N10" s="17">
        <f>J10+K10+1500</f>
        <v>7900</v>
      </c>
      <c r="O10" s="17">
        <f>H10</f>
        <v>0</v>
      </c>
      <c r="P10" s="18">
        <v>150</v>
      </c>
      <c r="Q10" s="19">
        <v>46127</v>
      </c>
      <c r="R10" s="18" t="s">
        <v>298</v>
      </c>
    </row>
    <row r="11" spans="1:18" ht="65" x14ac:dyDescent="0.3">
      <c r="A11" s="18" t="s">
        <v>130</v>
      </c>
      <c r="B11" s="18" t="s">
        <v>31</v>
      </c>
      <c r="C11" s="18" t="s">
        <v>94</v>
      </c>
      <c r="D11" s="18" t="s">
        <v>131</v>
      </c>
      <c r="E11" s="18" t="s">
        <v>1</v>
      </c>
      <c r="F11" s="18">
        <v>36791</v>
      </c>
      <c r="G11" s="18">
        <v>367</v>
      </c>
      <c r="H11" s="18">
        <v>2700</v>
      </c>
      <c r="I11" s="18">
        <f t="shared" si="0"/>
        <v>3067</v>
      </c>
      <c r="J11" s="18">
        <v>4708</v>
      </c>
      <c r="K11" s="18">
        <v>0</v>
      </c>
      <c r="L11" s="17">
        <f t="shared" si="1"/>
        <v>46066</v>
      </c>
      <c r="M11" s="17">
        <f t="shared" ref="M11:M71" si="3">F11+G11+H11+J11</f>
        <v>44566</v>
      </c>
      <c r="N11" s="17">
        <f t="shared" si="2"/>
        <v>1500</v>
      </c>
      <c r="O11" s="17">
        <f t="shared" ref="O11:O71" si="4">H11+J11</f>
        <v>7408</v>
      </c>
      <c r="P11" s="18">
        <v>150</v>
      </c>
      <c r="Q11" s="19">
        <v>46085</v>
      </c>
      <c r="R11" s="18" t="s">
        <v>188</v>
      </c>
    </row>
    <row r="12" spans="1:18" ht="65" x14ac:dyDescent="0.3">
      <c r="A12" s="18" t="s">
        <v>95</v>
      </c>
      <c r="B12" s="18" t="s">
        <v>32</v>
      </c>
      <c r="C12" s="18" t="s">
        <v>94</v>
      </c>
      <c r="D12" s="18" t="s">
        <v>132</v>
      </c>
      <c r="E12" s="18" t="s">
        <v>1</v>
      </c>
      <c r="F12" s="18">
        <v>36791</v>
      </c>
      <c r="G12" s="18">
        <v>367</v>
      </c>
      <c r="H12" s="18">
        <v>2037</v>
      </c>
      <c r="I12" s="18">
        <f t="shared" si="0"/>
        <v>2404</v>
      </c>
      <c r="J12" s="18">
        <v>5904</v>
      </c>
      <c r="K12" s="18">
        <v>0</v>
      </c>
      <c r="L12" s="17">
        <f t="shared" si="1"/>
        <v>46599</v>
      </c>
      <c r="M12" s="17">
        <f t="shared" si="3"/>
        <v>45099</v>
      </c>
      <c r="N12" s="17">
        <f t="shared" si="2"/>
        <v>1500</v>
      </c>
      <c r="O12" s="17">
        <f t="shared" si="4"/>
        <v>7941</v>
      </c>
      <c r="P12" s="18">
        <v>150</v>
      </c>
      <c r="Q12" s="19">
        <v>46085</v>
      </c>
      <c r="R12" s="18" t="s">
        <v>189</v>
      </c>
    </row>
    <row r="13" spans="1:18" ht="39" x14ac:dyDescent="0.3">
      <c r="A13" s="18" t="s">
        <v>141</v>
      </c>
      <c r="B13" s="18" t="s">
        <v>36</v>
      </c>
      <c r="C13" s="18" t="s">
        <v>162</v>
      </c>
      <c r="D13" s="18" t="s">
        <v>163</v>
      </c>
      <c r="E13" s="18" t="s">
        <v>1</v>
      </c>
      <c r="F13" s="18">
        <v>36791</v>
      </c>
      <c r="G13" s="18">
        <v>367</v>
      </c>
      <c r="H13" s="18">
        <v>0</v>
      </c>
      <c r="I13" s="18">
        <f t="shared" si="0"/>
        <v>367</v>
      </c>
      <c r="J13" s="18">
        <v>8200</v>
      </c>
      <c r="K13" s="18">
        <v>2600</v>
      </c>
      <c r="L13" s="17">
        <f t="shared" si="1"/>
        <v>49458</v>
      </c>
      <c r="M13" s="17">
        <f t="shared" si="3"/>
        <v>45358</v>
      </c>
      <c r="N13" s="17">
        <f t="shared" si="2"/>
        <v>4100</v>
      </c>
      <c r="O13" s="17">
        <f t="shared" si="4"/>
        <v>8200</v>
      </c>
      <c r="P13" s="18">
        <v>150</v>
      </c>
      <c r="Q13" s="19">
        <v>46080</v>
      </c>
      <c r="R13" s="18" t="s">
        <v>165</v>
      </c>
    </row>
    <row r="14" spans="1:18" ht="39" x14ac:dyDescent="0.3">
      <c r="A14" s="18" t="s">
        <v>142</v>
      </c>
      <c r="B14" s="18" t="s">
        <v>27</v>
      </c>
      <c r="C14" s="18" t="s">
        <v>162</v>
      </c>
      <c r="D14" s="18" t="s">
        <v>262</v>
      </c>
      <c r="E14" s="18" t="s">
        <v>1</v>
      </c>
      <c r="F14" s="18">
        <v>36791</v>
      </c>
      <c r="G14" s="18">
        <v>367</v>
      </c>
      <c r="H14" s="18">
        <v>0</v>
      </c>
      <c r="I14" s="18">
        <f t="shared" si="0"/>
        <v>367</v>
      </c>
      <c r="J14" s="18">
        <v>6800</v>
      </c>
      <c r="K14" s="18">
        <v>1750</v>
      </c>
      <c r="L14" s="17">
        <f t="shared" si="1"/>
        <v>47208</v>
      </c>
      <c r="M14" s="17">
        <f>F14+G14+H14+J14</f>
        <v>43958</v>
      </c>
      <c r="N14" s="17">
        <f>K14+1500</f>
        <v>3250</v>
      </c>
      <c r="O14" s="17">
        <f t="shared" si="4"/>
        <v>6800</v>
      </c>
      <c r="P14" s="18">
        <v>150</v>
      </c>
      <c r="Q14" s="19">
        <v>46105</v>
      </c>
      <c r="R14" s="18" t="s">
        <v>165</v>
      </c>
    </row>
    <row r="15" spans="1:18" ht="39" x14ac:dyDescent="0.3">
      <c r="A15" s="18" t="s">
        <v>156</v>
      </c>
      <c r="B15" s="18" t="s">
        <v>27</v>
      </c>
      <c r="C15" s="18" t="s">
        <v>162</v>
      </c>
      <c r="D15" s="18" t="s">
        <v>164</v>
      </c>
      <c r="E15" s="18" t="s">
        <v>1</v>
      </c>
      <c r="F15" s="18">
        <v>36791</v>
      </c>
      <c r="G15" s="18">
        <v>367</v>
      </c>
      <c r="H15" s="18">
        <v>0</v>
      </c>
      <c r="I15" s="18">
        <f t="shared" si="0"/>
        <v>367</v>
      </c>
      <c r="J15" s="18">
        <v>6000</v>
      </c>
      <c r="K15" s="18">
        <v>0</v>
      </c>
      <c r="L15" s="17">
        <f t="shared" si="1"/>
        <v>44658</v>
      </c>
      <c r="M15" s="17">
        <f t="shared" si="3"/>
        <v>43158</v>
      </c>
      <c r="N15" s="17">
        <f t="shared" si="2"/>
        <v>1500</v>
      </c>
      <c r="O15" s="17">
        <f t="shared" si="4"/>
        <v>6000</v>
      </c>
      <c r="P15" s="18">
        <v>150</v>
      </c>
      <c r="Q15" s="19">
        <v>46080</v>
      </c>
      <c r="R15" s="18" t="s">
        <v>166</v>
      </c>
    </row>
    <row r="16" spans="1:18" ht="39" x14ac:dyDescent="0.3">
      <c r="A16" s="18" t="s">
        <v>299</v>
      </c>
      <c r="B16" s="18" t="s">
        <v>27</v>
      </c>
      <c r="C16" s="18" t="s">
        <v>300</v>
      </c>
      <c r="D16" s="18" t="s">
        <v>301</v>
      </c>
      <c r="E16" s="18" t="s">
        <v>1</v>
      </c>
      <c r="F16" s="18">
        <v>36791</v>
      </c>
      <c r="G16" s="18">
        <v>367</v>
      </c>
      <c r="H16" s="18">
        <v>0</v>
      </c>
      <c r="I16" s="18">
        <f t="shared" si="0"/>
        <v>367</v>
      </c>
      <c r="J16" s="18">
        <v>4500</v>
      </c>
      <c r="K16" s="18">
        <v>2900</v>
      </c>
      <c r="L16" s="17">
        <f t="shared" si="1"/>
        <v>46058</v>
      </c>
      <c r="M16" s="17">
        <f>F16+G16+H16+J16</f>
        <v>41658</v>
      </c>
      <c r="N16" s="17">
        <f>K16+1500</f>
        <v>4400</v>
      </c>
      <c r="O16" s="17">
        <f t="shared" si="4"/>
        <v>4500</v>
      </c>
      <c r="P16" s="18">
        <v>150</v>
      </c>
      <c r="Q16" s="19">
        <v>46128</v>
      </c>
      <c r="R16" s="18" t="s">
        <v>302</v>
      </c>
    </row>
    <row r="17" spans="1:18" ht="65" x14ac:dyDescent="0.3">
      <c r="A17" s="18" t="s">
        <v>303</v>
      </c>
      <c r="B17" s="18" t="s">
        <v>27</v>
      </c>
      <c r="C17" s="18" t="s">
        <v>300</v>
      </c>
      <c r="D17" s="18" t="s">
        <v>304</v>
      </c>
      <c r="E17" s="18" t="s">
        <v>1</v>
      </c>
      <c r="F17" s="18">
        <v>36791</v>
      </c>
      <c r="G17" s="18">
        <v>367</v>
      </c>
      <c r="H17" s="18">
        <v>0</v>
      </c>
      <c r="I17" s="18">
        <f t="shared" si="0"/>
        <v>367</v>
      </c>
      <c r="J17" s="18">
        <v>4000</v>
      </c>
      <c r="K17" s="18">
        <v>3000</v>
      </c>
      <c r="L17" s="17">
        <f t="shared" si="1"/>
        <v>45658</v>
      </c>
      <c r="M17" s="17">
        <f>F17+G17+H17+J17</f>
        <v>41158</v>
      </c>
      <c r="N17" s="17">
        <f>K17+1500</f>
        <v>4500</v>
      </c>
      <c r="O17" s="17">
        <f t="shared" si="4"/>
        <v>4000</v>
      </c>
      <c r="P17" s="18">
        <v>150</v>
      </c>
      <c r="Q17" s="19">
        <v>46114</v>
      </c>
      <c r="R17" s="18" t="s">
        <v>302</v>
      </c>
    </row>
    <row r="18" spans="1:18" ht="65" x14ac:dyDescent="0.3">
      <c r="A18" s="18" t="s">
        <v>145</v>
      </c>
      <c r="B18" s="18" t="s">
        <v>27</v>
      </c>
      <c r="C18" s="18" t="s">
        <v>300</v>
      </c>
      <c r="D18" s="18" t="s">
        <v>345</v>
      </c>
      <c r="E18" s="18" t="s">
        <v>1</v>
      </c>
      <c r="F18" s="18">
        <v>36791</v>
      </c>
      <c r="G18" s="18">
        <v>367</v>
      </c>
      <c r="H18" s="18">
        <v>0</v>
      </c>
      <c r="I18" s="18">
        <f t="shared" si="0"/>
        <v>367</v>
      </c>
      <c r="J18" s="18">
        <v>4990</v>
      </c>
      <c r="K18" s="18">
        <f>1400+1500</f>
        <v>2900</v>
      </c>
      <c r="L18" s="17">
        <f t="shared" si="1"/>
        <v>46548</v>
      </c>
      <c r="M18" s="17">
        <f>F18+G18+H18+J18</f>
        <v>42148</v>
      </c>
      <c r="N18" s="17">
        <f>K18+1500</f>
        <v>4400</v>
      </c>
      <c r="O18" s="17">
        <f t="shared" si="4"/>
        <v>4990</v>
      </c>
      <c r="P18" s="18">
        <v>150</v>
      </c>
      <c r="Q18" s="19">
        <v>46170</v>
      </c>
      <c r="R18" s="18" t="s">
        <v>346</v>
      </c>
    </row>
    <row r="19" spans="1:18" ht="39" x14ac:dyDescent="0.3">
      <c r="A19" s="18" t="s">
        <v>305</v>
      </c>
      <c r="B19" s="18" t="s">
        <v>32</v>
      </c>
      <c r="C19" s="18" t="s">
        <v>300</v>
      </c>
      <c r="D19" s="18" t="s">
        <v>306</v>
      </c>
      <c r="E19" s="18" t="s">
        <v>1</v>
      </c>
      <c r="F19" s="18">
        <v>36791</v>
      </c>
      <c r="G19" s="18">
        <v>367</v>
      </c>
      <c r="H19" s="18">
        <v>0</v>
      </c>
      <c r="I19" s="18">
        <f t="shared" si="0"/>
        <v>367</v>
      </c>
      <c r="J19" s="18">
        <v>3898</v>
      </c>
      <c r="K19" s="18">
        <v>2640</v>
      </c>
      <c r="L19" s="17">
        <f t="shared" si="1"/>
        <v>45196</v>
      </c>
      <c r="M19" s="17">
        <f>F19+G19+H19+J19</f>
        <v>41056</v>
      </c>
      <c r="N19" s="17">
        <f>K19+1500</f>
        <v>4140</v>
      </c>
      <c r="O19" s="17">
        <f>H19+J19</f>
        <v>3898</v>
      </c>
      <c r="P19" s="18">
        <v>150</v>
      </c>
      <c r="Q19" s="19">
        <v>46142</v>
      </c>
      <c r="R19" s="18" t="s">
        <v>302</v>
      </c>
    </row>
    <row r="20" spans="1:18" ht="91" x14ac:dyDescent="0.3">
      <c r="A20" s="18" t="s">
        <v>150</v>
      </c>
      <c r="B20" s="18" t="s">
        <v>37</v>
      </c>
      <c r="C20" s="18" t="s">
        <v>96</v>
      </c>
      <c r="D20" s="18" t="s">
        <v>190</v>
      </c>
      <c r="E20" s="18" t="s">
        <v>1</v>
      </c>
      <c r="F20" s="18">
        <v>36791</v>
      </c>
      <c r="G20" s="18">
        <v>367</v>
      </c>
      <c r="H20" s="18">
        <v>494</v>
      </c>
      <c r="I20" s="18">
        <f t="shared" si="0"/>
        <v>861</v>
      </c>
      <c r="J20" s="18">
        <v>3750</v>
      </c>
      <c r="K20" s="18">
        <v>1197</v>
      </c>
      <c r="L20" s="17">
        <f t="shared" si="1"/>
        <v>44099</v>
      </c>
      <c r="M20" s="17">
        <f>F20+G20+H20+J20-300</f>
        <v>41102</v>
      </c>
      <c r="N20" s="17">
        <f>K20+1500+300</f>
        <v>2997</v>
      </c>
      <c r="O20" s="17">
        <f>H20+J20-300</f>
        <v>3944</v>
      </c>
      <c r="P20" s="18">
        <v>150</v>
      </c>
      <c r="Q20" s="19">
        <v>46094</v>
      </c>
      <c r="R20" s="18" t="s">
        <v>144</v>
      </c>
    </row>
    <row r="21" spans="1:18" ht="78" x14ac:dyDescent="0.3">
      <c r="A21" s="18" t="s">
        <v>347</v>
      </c>
      <c r="B21" s="18" t="s">
        <v>32</v>
      </c>
      <c r="C21" s="18" t="s">
        <v>96</v>
      </c>
      <c r="D21" s="18" t="s">
        <v>348</v>
      </c>
      <c r="E21" s="18" t="s">
        <v>2</v>
      </c>
      <c r="F21" s="18">
        <v>36791</v>
      </c>
      <c r="G21" s="18">
        <v>367</v>
      </c>
      <c r="H21" s="18">
        <f>194+500</f>
        <v>694</v>
      </c>
      <c r="I21" s="18">
        <f t="shared" si="0"/>
        <v>1061</v>
      </c>
      <c r="J21" s="18">
        <v>9950</v>
      </c>
      <c r="K21" s="18">
        <v>1728</v>
      </c>
      <c r="L21" s="17">
        <f>F21+I21+J21+K21+1500</f>
        <v>51030</v>
      </c>
      <c r="M21" s="17">
        <f>F21+G21+H21+J21-500</f>
        <v>47302</v>
      </c>
      <c r="N21" s="17">
        <f>K21+1500+500</f>
        <v>3728</v>
      </c>
      <c r="O21" s="17">
        <f>H21+J21-500</f>
        <v>10144</v>
      </c>
      <c r="P21" s="18">
        <v>150</v>
      </c>
      <c r="Q21" s="19">
        <v>46204</v>
      </c>
      <c r="R21" s="18" t="s">
        <v>349</v>
      </c>
    </row>
    <row r="22" spans="1:18" ht="117" x14ac:dyDescent="0.3">
      <c r="A22" s="18" t="s">
        <v>128</v>
      </c>
      <c r="B22" s="18" t="s">
        <v>32</v>
      </c>
      <c r="C22" s="18" t="s">
        <v>96</v>
      </c>
      <c r="D22" s="18" t="s">
        <v>191</v>
      </c>
      <c r="E22" s="18" t="s">
        <v>1</v>
      </c>
      <c r="F22" s="18">
        <v>36791</v>
      </c>
      <c r="G22" s="18">
        <v>367</v>
      </c>
      <c r="H22" s="18">
        <v>494</v>
      </c>
      <c r="I22" s="18">
        <f>G22+H22</f>
        <v>861</v>
      </c>
      <c r="J22" s="18">
        <v>3500</v>
      </c>
      <c r="K22" s="18">
        <v>2253</v>
      </c>
      <c r="L22" s="17">
        <f t="shared" si="1"/>
        <v>44905</v>
      </c>
      <c r="M22" s="17">
        <f>F22+G22+H22+J22-300</f>
        <v>40852</v>
      </c>
      <c r="N22" s="17">
        <f>K22+1500+300</f>
        <v>4053</v>
      </c>
      <c r="O22" s="17">
        <f>H22+J22-300</f>
        <v>3694</v>
      </c>
      <c r="P22" s="18">
        <v>150</v>
      </c>
      <c r="Q22" s="19">
        <v>46094</v>
      </c>
      <c r="R22" s="18" t="s">
        <v>192</v>
      </c>
    </row>
    <row r="23" spans="1:18" ht="65" x14ac:dyDescent="0.3">
      <c r="A23" s="18" t="s">
        <v>307</v>
      </c>
      <c r="B23" s="18" t="s">
        <v>27</v>
      </c>
      <c r="C23" s="18" t="s">
        <v>308</v>
      </c>
      <c r="D23" s="18" t="s">
        <v>309</v>
      </c>
      <c r="E23" s="18" t="s">
        <v>140</v>
      </c>
      <c r="F23" s="18">
        <v>36791</v>
      </c>
      <c r="G23" s="18">
        <v>367</v>
      </c>
      <c r="H23" s="18">
        <v>0</v>
      </c>
      <c r="I23" s="18">
        <f>G23+H23</f>
        <v>367</v>
      </c>
      <c r="J23" s="18">
        <f>4750+1550</f>
        <v>6300</v>
      </c>
      <c r="K23" s="18">
        <v>3755</v>
      </c>
      <c r="L23" s="17">
        <f t="shared" si="1"/>
        <v>48713</v>
      </c>
      <c r="M23" s="17">
        <f>F23+G23+H23+J23</f>
        <v>43458</v>
      </c>
      <c r="N23" s="17">
        <f>K23+1500</f>
        <v>5255</v>
      </c>
      <c r="O23" s="17">
        <f>H23+J23</f>
        <v>6300</v>
      </c>
      <c r="P23" s="18">
        <v>150</v>
      </c>
      <c r="Q23" s="19">
        <v>46156</v>
      </c>
      <c r="R23" s="18" t="s">
        <v>310</v>
      </c>
    </row>
    <row r="24" spans="1:18" ht="78" x14ac:dyDescent="0.3">
      <c r="A24" s="18" t="s">
        <v>26</v>
      </c>
      <c r="B24" s="18" t="s">
        <v>27</v>
      </c>
      <c r="C24" s="18" t="s">
        <v>28</v>
      </c>
      <c r="D24" s="18" t="s">
        <v>193</v>
      </c>
      <c r="E24" s="18" t="s">
        <v>1</v>
      </c>
      <c r="F24" s="18">
        <v>36791</v>
      </c>
      <c r="G24" s="18">
        <v>367</v>
      </c>
      <c r="H24" s="18">
        <v>480</v>
      </c>
      <c r="I24" s="18">
        <f t="shared" si="0"/>
        <v>847</v>
      </c>
      <c r="J24" s="18">
        <v>7730</v>
      </c>
      <c r="K24" s="18">
        <v>900</v>
      </c>
      <c r="L24" s="17">
        <f t="shared" si="1"/>
        <v>47768</v>
      </c>
      <c r="M24" s="17">
        <f t="shared" si="3"/>
        <v>45368</v>
      </c>
      <c r="N24" s="17">
        <f t="shared" si="2"/>
        <v>2400</v>
      </c>
      <c r="O24" s="17">
        <f t="shared" si="4"/>
        <v>8210</v>
      </c>
      <c r="P24" s="18">
        <v>150</v>
      </c>
      <c r="Q24" s="19">
        <v>46080</v>
      </c>
      <c r="R24" s="18" t="s">
        <v>194</v>
      </c>
    </row>
    <row r="25" spans="1:18" ht="130" x14ac:dyDescent="0.3">
      <c r="A25" s="18" t="s">
        <v>29</v>
      </c>
      <c r="B25" s="18" t="s">
        <v>38</v>
      </c>
      <c r="C25" s="18" t="s">
        <v>28</v>
      </c>
      <c r="D25" s="18" t="s">
        <v>195</v>
      </c>
      <c r="E25" s="18" t="s">
        <v>1</v>
      </c>
      <c r="F25" s="18">
        <v>36791</v>
      </c>
      <c r="G25" s="18">
        <v>367</v>
      </c>
      <c r="H25" s="18">
        <v>165</v>
      </c>
      <c r="I25" s="18">
        <f t="shared" si="0"/>
        <v>532</v>
      </c>
      <c r="J25" s="18">
        <v>7730</v>
      </c>
      <c r="K25" s="18">
        <v>900</v>
      </c>
      <c r="L25" s="17">
        <f t="shared" si="1"/>
        <v>47453</v>
      </c>
      <c r="M25" s="17">
        <f t="shared" si="3"/>
        <v>45053</v>
      </c>
      <c r="N25" s="17">
        <f t="shared" si="2"/>
        <v>2400</v>
      </c>
      <c r="O25" s="17">
        <f t="shared" si="4"/>
        <v>7895</v>
      </c>
      <c r="P25" s="18">
        <v>150</v>
      </c>
      <c r="Q25" s="19">
        <v>46080</v>
      </c>
      <c r="R25" s="18" t="s">
        <v>196</v>
      </c>
    </row>
    <row r="26" spans="1:18" ht="91" x14ac:dyDescent="0.3">
      <c r="A26" s="18" t="s">
        <v>145</v>
      </c>
      <c r="B26" s="18" t="s">
        <v>27</v>
      </c>
      <c r="C26" s="18" t="s">
        <v>263</v>
      </c>
      <c r="D26" s="18" t="s">
        <v>264</v>
      </c>
      <c r="E26" s="18" t="s">
        <v>1</v>
      </c>
      <c r="F26" s="115">
        <v>36870</v>
      </c>
      <c r="G26" s="18">
        <v>367</v>
      </c>
      <c r="H26" s="18">
        <v>120</v>
      </c>
      <c r="I26" s="18">
        <f t="shared" si="0"/>
        <v>487</v>
      </c>
      <c r="J26" s="18">
        <v>4495</v>
      </c>
      <c r="K26" s="18">
        <v>2000</v>
      </c>
      <c r="L26" s="17">
        <f>F26+I26+J26+K26+1500</f>
        <v>45352</v>
      </c>
      <c r="M26" s="17">
        <f>F26+G26+H26+J26</f>
        <v>41852</v>
      </c>
      <c r="N26" s="17">
        <f>K26+1500</f>
        <v>3500</v>
      </c>
      <c r="O26" s="17">
        <f>H26+J26</f>
        <v>4615</v>
      </c>
      <c r="P26" s="18">
        <v>150</v>
      </c>
      <c r="Q26" s="19">
        <v>46108</v>
      </c>
      <c r="R26" s="18" t="s">
        <v>265</v>
      </c>
    </row>
    <row r="27" spans="1:18" ht="65" x14ac:dyDescent="0.3">
      <c r="A27" s="18" t="s">
        <v>143</v>
      </c>
      <c r="B27" s="18" t="s">
        <v>32</v>
      </c>
      <c r="C27" s="18" t="s">
        <v>146</v>
      </c>
      <c r="D27" s="18" t="s">
        <v>147</v>
      </c>
      <c r="E27" s="18" t="s">
        <v>140</v>
      </c>
      <c r="F27" s="18">
        <v>36791</v>
      </c>
      <c r="G27" s="18">
        <v>367</v>
      </c>
      <c r="H27" s="18">
        <v>0</v>
      </c>
      <c r="I27" s="18">
        <f t="shared" si="0"/>
        <v>367</v>
      </c>
      <c r="J27" s="18">
        <v>6380</v>
      </c>
      <c r="K27" s="18">
        <v>875</v>
      </c>
      <c r="L27" s="17">
        <f t="shared" si="1"/>
        <v>45913</v>
      </c>
      <c r="M27" s="17">
        <f t="shared" si="3"/>
        <v>43538</v>
      </c>
      <c r="N27" s="17">
        <f t="shared" si="2"/>
        <v>2375</v>
      </c>
      <c r="O27" s="17">
        <f t="shared" si="4"/>
        <v>6380</v>
      </c>
      <c r="P27" s="18">
        <v>150</v>
      </c>
      <c r="Q27" s="19">
        <v>46085</v>
      </c>
      <c r="R27" s="18" t="s">
        <v>197</v>
      </c>
    </row>
    <row r="28" spans="1:18" ht="78" x14ac:dyDescent="0.3">
      <c r="A28" s="18" t="s">
        <v>153</v>
      </c>
      <c r="B28" s="18" t="s">
        <v>27</v>
      </c>
      <c r="C28" s="18" t="s">
        <v>311</v>
      </c>
      <c r="D28" s="18" t="s">
        <v>312</v>
      </c>
      <c r="E28" s="18" t="s">
        <v>140</v>
      </c>
      <c r="F28" s="18">
        <v>36791</v>
      </c>
      <c r="G28" s="18">
        <v>367</v>
      </c>
      <c r="H28" s="18">
        <v>0</v>
      </c>
      <c r="I28" s="18">
        <f t="shared" si="0"/>
        <v>367</v>
      </c>
      <c r="J28" s="18">
        <v>8690</v>
      </c>
      <c r="K28" s="18">
        <v>1900</v>
      </c>
      <c r="L28" s="17">
        <f t="shared" si="1"/>
        <v>49248</v>
      </c>
      <c r="M28" s="17">
        <f>F28+G28+H28+J28</f>
        <v>45848</v>
      </c>
      <c r="N28" s="17">
        <f>K28+1500</f>
        <v>3400</v>
      </c>
      <c r="O28" s="17">
        <f>H28+J28</f>
        <v>8690</v>
      </c>
      <c r="P28" s="18">
        <v>150</v>
      </c>
      <c r="Q28" s="19">
        <v>46119</v>
      </c>
      <c r="R28" s="18" t="s">
        <v>313</v>
      </c>
    </row>
    <row r="29" spans="1:18" ht="65" x14ac:dyDescent="0.3">
      <c r="A29" s="18" t="s">
        <v>148</v>
      </c>
      <c r="B29" s="18" t="s">
        <v>27</v>
      </c>
      <c r="C29" s="18" t="s">
        <v>149</v>
      </c>
      <c r="D29" s="18" t="s">
        <v>314</v>
      </c>
      <c r="E29" s="18" t="s">
        <v>1</v>
      </c>
      <c r="F29" s="18">
        <v>36791</v>
      </c>
      <c r="G29" s="18">
        <v>367</v>
      </c>
      <c r="H29" s="18">
        <v>300</v>
      </c>
      <c r="I29" s="18">
        <f t="shared" si="0"/>
        <v>667</v>
      </c>
      <c r="J29" s="18">
        <v>4372</v>
      </c>
      <c r="K29" s="18">
        <v>2070</v>
      </c>
      <c r="L29" s="17">
        <f t="shared" si="1"/>
        <v>45400</v>
      </c>
      <c r="M29" s="17">
        <f t="shared" ref="M29:M38" si="5">F29+G29+H29+J29</f>
        <v>41830</v>
      </c>
      <c r="N29" s="17">
        <f t="shared" ref="N29:N38" si="6">K29+1500</f>
        <v>3570</v>
      </c>
      <c r="O29" s="17">
        <f t="shared" ref="O29:O38" si="7">H29+J29</f>
        <v>4672</v>
      </c>
      <c r="P29" s="18">
        <v>150</v>
      </c>
      <c r="Q29" s="19">
        <v>46090</v>
      </c>
      <c r="R29" s="18" t="s">
        <v>198</v>
      </c>
    </row>
    <row r="30" spans="1:18" ht="91" x14ac:dyDescent="0.3">
      <c r="A30" s="18" t="s">
        <v>150</v>
      </c>
      <c r="B30" s="18" t="s">
        <v>37</v>
      </c>
      <c r="C30" s="18" t="s">
        <v>149</v>
      </c>
      <c r="D30" s="18" t="s">
        <v>151</v>
      </c>
      <c r="E30" s="18" t="s">
        <v>1</v>
      </c>
      <c r="F30" s="18">
        <v>36791</v>
      </c>
      <c r="G30" s="18">
        <v>367</v>
      </c>
      <c r="H30" s="18">
        <v>300</v>
      </c>
      <c r="I30" s="18">
        <f t="shared" si="0"/>
        <v>667</v>
      </c>
      <c r="J30" s="18">
        <v>3452</v>
      </c>
      <c r="K30" s="18">
        <v>520</v>
      </c>
      <c r="L30" s="17">
        <f t="shared" si="1"/>
        <v>42930</v>
      </c>
      <c r="M30" s="17">
        <f t="shared" si="5"/>
        <v>40910</v>
      </c>
      <c r="N30" s="17">
        <f t="shared" si="6"/>
        <v>2020</v>
      </c>
      <c r="O30" s="17">
        <f t="shared" si="7"/>
        <v>3752</v>
      </c>
      <c r="P30" s="18">
        <v>150</v>
      </c>
      <c r="Q30" s="19">
        <v>46090</v>
      </c>
      <c r="R30" s="18" t="s">
        <v>199</v>
      </c>
    </row>
    <row r="31" spans="1:18" ht="78" x14ac:dyDescent="0.3">
      <c r="A31" s="18" t="s">
        <v>152</v>
      </c>
      <c r="B31" s="18" t="s">
        <v>37</v>
      </c>
      <c r="C31" s="18" t="s">
        <v>149</v>
      </c>
      <c r="D31" s="18" t="s">
        <v>200</v>
      </c>
      <c r="E31" s="18" t="s">
        <v>1</v>
      </c>
      <c r="F31" s="18">
        <v>36791</v>
      </c>
      <c r="G31" s="18">
        <v>367</v>
      </c>
      <c r="H31" s="18">
        <v>300</v>
      </c>
      <c r="I31" s="18">
        <f t="shared" si="0"/>
        <v>667</v>
      </c>
      <c r="J31" s="18">
        <v>4412</v>
      </c>
      <c r="K31" s="18">
        <v>460</v>
      </c>
      <c r="L31" s="17">
        <f t="shared" si="1"/>
        <v>43830</v>
      </c>
      <c r="M31" s="17">
        <f t="shared" si="5"/>
        <v>41870</v>
      </c>
      <c r="N31" s="17">
        <f t="shared" si="6"/>
        <v>1960</v>
      </c>
      <c r="O31" s="17">
        <f t="shared" si="7"/>
        <v>4712</v>
      </c>
      <c r="P31" s="18">
        <v>150</v>
      </c>
      <c r="Q31" s="19">
        <v>46090</v>
      </c>
      <c r="R31" s="18" t="s">
        <v>201</v>
      </c>
    </row>
    <row r="32" spans="1:18" ht="91" x14ac:dyDescent="0.3">
      <c r="A32" s="18" t="s">
        <v>93</v>
      </c>
      <c r="B32" s="18" t="s">
        <v>27</v>
      </c>
      <c r="C32" s="18" t="s">
        <v>149</v>
      </c>
      <c r="D32" s="18" t="s">
        <v>202</v>
      </c>
      <c r="E32" s="18" t="s">
        <v>1</v>
      </c>
      <c r="F32" s="18">
        <v>36791</v>
      </c>
      <c r="G32" s="18">
        <v>367</v>
      </c>
      <c r="H32" s="18">
        <v>300</v>
      </c>
      <c r="I32" s="18">
        <f t="shared" si="0"/>
        <v>667</v>
      </c>
      <c r="J32" s="18">
        <v>4640</v>
      </c>
      <c r="K32" s="18">
        <v>1710</v>
      </c>
      <c r="L32" s="17">
        <f t="shared" si="1"/>
        <v>45308</v>
      </c>
      <c r="M32" s="17">
        <f t="shared" si="5"/>
        <v>42098</v>
      </c>
      <c r="N32" s="17">
        <f t="shared" si="6"/>
        <v>3210</v>
      </c>
      <c r="O32" s="17">
        <f t="shared" si="7"/>
        <v>4940</v>
      </c>
      <c r="P32" s="18">
        <v>150</v>
      </c>
      <c r="Q32" s="19">
        <v>46090</v>
      </c>
      <c r="R32" s="18" t="s">
        <v>203</v>
      </c>
    </row>
    <row r="33" spans="1:18" ht="91" x14ac:dyDescent="0.3">
      <c r="A33" s="18" t="s">
        <v>93</v>
      </c>
      <c r="B33" s="18" t="s">
        <v>27</v>
      </c>
      <c r="C33" s="18" t="s">
        <v>149</v>
      </c>
      <c r="D33" s="18" t="s">
        <v>204</v>
      </c>
      <c r="E33" s="18" t="s">
        <v>1</v>
      </c>
      <c r="F33" s="18">
        <v>36791</v>
      </c>
      <c r="G33" s="18">
        <v>367</v>
      </c>
      <c r="H33" s="18">
        <v>300</v>
      </c>
      <c r="I33" s="18">
        <f t="shared" si="0"/>
        <v>667</v>
      </c>
      <c r="J33" s="18">
        <v>4386</v>
      </c>
      <c r="K33" s="18">
        <v>1540</v>
      </c>
      <c r="L33" s="17">
        <f t="shared" si="1"/>
        <v>44884</v>
      </c>
      <c r="M33" s="17">
        <f t="shared" si="5"/>
        <v>41844</v>
      </c>
      <c r="N33" s="17">
        <f t="shared" si="6"/>
        <v>3040</v>
      </c>
      <c r="O33" s="17">
        <f t="shared" si="7"/>
        <v>4686</v>
      </c>
      <c r="P33" s="18">
        <v>150</v>
      </c>
      <c r="Q33" s="19">
        <v>46090</v>
      </c>
      <c r="R33" s="18" t="s">
        <v>205</v>
      </c>
    </row>
    <row r="34" spans="1:18" ht="91" x14ac:dyDescent="0.3">
      <c r="A34" s="18" t="s">
        <v>153</v>
      </c>
      <c r="B34" s="18" t="s">
        <v>27</v>
      </c>
      <c r="C34" s="18" t="s">
        <v>149</v>
      </c>
      <c r="D34" s="18" t="s">
        <v>206</v>
      </c>
      <c r="E34" s="18" t="s">
        <v>1</v>
      </c>
      <c r="F34" s="18">
        <v>36791</v>
      </c>
      <c r="G34" s="18">
        <v>367</v>
      </c>
      <c r="H34" s="18">
        <v>300</v>
      </c>
      <c r="I34" s="18">
        <f t="shared" si="0"/>
        <v>667</v>
      </c>
      <c r="J34" s="18">
        <v>4375</v>
      </c>
      <c r="K34" s="18">
        <v>1000</v>
      </c>
      <c r="L34" s="17">
        <f t="shared" si="1"/>
        <v>44333</v>
      </c>
      <c r="M34" s="17">
        <f t="shared" si="5"/>
        <v>41833</v>
      </c>
      <c r="N34" s="17">
        <f t="shared" si="6"/>
        <v>2500</v>
      </c>
      <c r="O34" s="17">
        <f t="shared" si="7"/>
        <v>4675</v>
      </c>
      <c r="P34" s="18">
        <v>150</v>
      </c>
      <c r="Q34" s="19">
        <v>46090</v>
      </c>
      <c r="R34" s="18" t="s">
        <v>207</v>
      </c>
    </row>
    <row r="35" spans="1:18" ht="78" x14ac:dyDescent="0.3">
      <c r="A35" s="18" t="s">
        <v>154</v>
      </c>
      <c r="B35" s="18" t="s">
        <v>27</v>
      </c>
      <c r="C35" s="18" t="s">
        <v>149</v>
      </c>
      <c r="D35" s="18" t="s">
        <v>208</v>
      </c>
      <c r="E35" s="18" t="s">
        <v>1</v>
      </c>
      <c r="F35" s="18">
        <v>36791</v>
      </c>
      <c r="G35" s="18">
        <v>367</v>
      </c>
      <c r="H35" s="18">
        <v>300</v>
      </c>
      <c r="I35" s="18">
        <f t="shared" si="0"/>
        <v>667</v>
      </c>
      <c r="J35" s="18">
        <v>4636</v>
      </c>
      <c r="K35" s="18">
        <v>1910</v>
      </c>
      <c r="L35" s="17">
        <f t="shared" si="1"/>
        <v>45504</v>
      </c>
      <c r="M35" s="17">
        <f t="shared" si="5"/>
        <v>42094</v>
      </c>
      <c r="N35" s="17">
        <f t="shared" si="6"/>
        <v>3410</v>
      </c>
      <c r="O35" s="17">
        <f t="shared" si="7"/>
        <v>4936</v>
      </c>
      <c r="P35" s="18">
        <v>150</v>
      </c>
      <c r="Q35" s="19">
        <v>46087</v>
      </c>
      <c r="R35" s="18" t="s">
        <v>209</v>
      </c>
    </row>
    <row r="36" spans="1:18" ht="91" x14ac:dyDescent="0.3">
      <c r="A36" s="18" t="s">
        <v>154</v>
      </c>
      <c r="B36" s="18" t="s">
        <v>27</v>
      </c>
      <c r="C36" s="18" t="s">
        <v>149</v>
      </c>
      <c r="D36" s="18" t="s">
        <v>210</v>
      </c>
      <c r="E36" s="18" t="s">
        <v>1</v>
      </c>
      <c r="F36" s="18">
        <v>36791</v>
      </c>
      <c r="G36" s="18">
        <v>367</v>
      </c>
      <c r="H36" s="18">
        <v>300</v>
      </c>
      <c r="I36" s="18">
        <f t="shared" si="0"/>
        <v>667</v>
      </c>
      <c r="J36" s="18">
        <v>4600</v>
      </c>
      <c r="K36" s="18">
        <v>1830</v>
      </c>
      <c r="L36" s="17">
        <f t="shared" si="1"/>
        <v>45388</v>
      </c>
      <c r="M36" s="17">
        <f t="shared" si="5"/>
        <v>42058</v>
      </c>
      <c r="N36" s="17">
        <f t="shared" si="6"/>
        <v>3330</v>
      </c>
      <c r="O36" s="17">
        <f t="shared" si="7"/>
        <v>4900</v>
      </c>
      <c r="P36" s="18">
        <v>150</v>
      </c>
      <c r="Q36" s="19">
        <v>46090</v>
      </c>
      <c r="R36" s="18" t="s">
        <v>211</v>
      </c>
    </row>
    <row r="37" spans="1:18" ht="65" x14ac:dyDescent="0.3">
      <c r="A37" s="18" t="s">
        <v>142</v>
      </c>
      <c r="B37" s="18" t="s">
        <v>27</v>
      </c>
      <c r="C37" s="18" t="s">
        <v>149</v>
      </c>
      <c r="D37" s="18" t="s">
        <v>212</v>
      </c>
      <c r="E37" s="18" t="s">
        <v>1</v>
      </c>
      <c r="F37" s="18">
        <v>36791</v>
      </c>
      <c r="G37" s="18">
        <v>367</v>
      </c>
      <c r="H37" s="18">
        <v>300</v>
      </c>
      <c r="I37" s="18">
        <f t="shared" si="0"/>
        <v>667</v>
      </c>
      <c r="J37" s="18">
        <v>5094</v>
      </c>
      <c r="K37" s="18">
        <v>1860</v>
      </c>
      <c r="L37" s="17">
        <f t="shared" si="1"/>
        <v>45912</v>
      </c>
      <c r="M37" s="17">
        <f t="shared" si="5"/>
        <v>42552</v>
      </c>
      <c r="N37" s="17">
        <f t="shared" si="6"/>
        <v>3360</v>
      </c>
      <c r="O37" s="17">
        <f t="shared" si="7"/>
        <v>5394</v>
      </c>
      <c r="P37" s="18">
        <v>150</v>
      </c>
      <c r="Q37" s="19">
        <v>46090</v>
      </c>
      <c r="R37" s="18" t="s">
        <v>203</v>
      </c>
    </row>
    <row r="38" spans="1:18" ht="104" x14ac:dyDescent="0.3">
      <c r="A38" s="18" t="s">
        <v>145</v>
      </c>
      <c r="B38" s="18" t="s">
        <v>27</v>
      </c>
      <c r="C38" s="18" t="s">
        <v>149</v>
      </c>
      <c r="D38" s="18" t="s">
        <v>213</v>
      </c>
      <c r="E38" s="18" t="s">
        <v>1</v>
      </c>
      <c r="F38" s="18">
        <v>36791</v>
      </c>
      <c r="G38" s="18">
        <v>367</v>
      </c>
      <c r="H38" s="18">
        <v>300</v>
      </c>
      <c r="I38" s="18">
        <f t="shared" si="0"/>
        <v>667</v>
      </c>
      <c r="J38" s="18">
        <v>4602</v>
      </c>
      <c r="K38" s="18">
        <v>1190</v>
      </c>
      <c r="L38" s="17">
        <f t="shared" si="1"/>
        <v>44750</v>
      </c>
      <c r="M38" s="17">
        <f t="shared" si="5"/>
        <v>42060</v>
      </c>
      <c r="N38" s="17">
        <f t="shared" si="6"/>
        <v>2690</v>
      </c>
      <c r="O38" s="17">
        <f t="shared" si="7"/>
        <v>4902</v>
      </c>
      <c r="P38" s="18">
        <v>150</v>
      </c>
      <c r="Q38" s="19">
        <v>46090</v>
      </c>
      <c r="R38" s="18" t="s">
        <v>214</v>
      </c>
    </row>
    <row r="39" spans="1:18" ht="78" x14ac:dyDescent="0.3">
      <c r="A39" s="18" t="s">
        <v>143</v>
      </c>
      <c r="B39" s="18" t="s">
        <v>32</v>
      </c>
      <c r="C39" s="18" t="s">
        <v>149</v>
      </c>
      <c r="D39" s="18" t="s">
        <v>215</v>
      </c>
      <c r="E39" s="18" t="s">
        <v>1</v>
      </c>
      <c r="F39" s="18">
        <v>36791</v>
      </c>
      <c r="G39" s="18">
        <v>367</v>
      </c>
      <c r="H39" s="18">
        <v>300</v>
      </c>
      <c r="I39" s="18">
        <f t="shared" si="0"/>
        <v>667</v>
      </c>
      <c r="J39" s="18">
        <v>4237</v>
      </c>
      <c r="K39" s="18">
        <v>670</v>
      </c>
      <c r="L39" s="17">
        <f t="shared" si="1"/>
        <v>43865</v>
      </c>
      <c r="M39" s="17">
        <f t="shared" si="3"/>
        <v>41695</v>
      </c>
      <c r="N39" s="17">
        <f t="shared" si="2"/>
        <v>2170</v>
      </c>
      <c r="O39" s="17">
        <f t="shared" si="4"/>
        <v>4537</v>
      </c>
      <c r="P39" s="18">
        <v>150</v>
      </c>
      <c r="Q39" s="19">
        <v>46083</v>
      </c>
      <c r="R39" s="18" t="s">
        <v>216</v>
      </c>
    </row>
    <row r="40" spans="1:18" ht="104" x14ac:dyDescent="0.3">
      <c r="A40" s="18" t="s">
        <v>143</v>
      </c>
      <c r="B40" s="18" t="s">
        <v>32</v>
      </c>
      <c r="C40" s="18" t="s">
        <v>149</v>
      </c>
      <c r="D40" s="18" t="s">
        <v>217</v>
      </c>
      <c r="E40" s="18" t="s">
        <v>1</v>
      </c>
      <c r="F40" s="18">
        <v>36791</v>
      </c>
      <c r="G40" s="18">
        <v>367</v>
      </c>
      <c r="H40" s="18">
        <v>300</v>
      </c>
      <c r="I40" s="18">
        <f t="shared" si="0"/>
        <v>667</v>
      </c>
      <c r="J40" s="18">
        <v>6563</v>
      </c>
      <c r="K40" s="18">
        <v>760</v>
      </c>
      <c r="L40" s="17">
        <f>F40+I40+J40+K40+1500</f>
        <v>46281</v>
      </c>
      <c r="M40" s="17">
        <f>F40+G40+H40+J40</f>
        <v>44021</v>
      </c>
      <c r="N40" s="17">
        <f>K40+1500</f>
        <v>2260</v>
      </c>
      <c r="O40" s="17">
        <f>H40+J40</f>
        <v>6863</v>
      </c>
      <c r="P40" s="18">
        <v>150</v>
      </c>
      <c r="Q40" s="19">
        <v>46090</v>
      </c>
      <c r="R40" s="18" t="s">
        <v>218</v>
      </c>
    </row>
    <row r="41" spans="1:18" ht="65" x14ac:dyDescent="0.3">
      <c r="A41" s="18" t="s">
        <v>159</v>
      </c>
      <c r="B41" s="18" t="s">
        <v>27</v>
      </c>
      <c r="C41" s="18" t="s">
        <v>149</v>
      </c>
      <c r="D41" s="18" t="s">
        <v>219</v>
      </c>
      <c r="E41" s="18" t="s">
        <v>1</v>
      </c>
      <c r="F41" s="18">
        <v>36791</v>
      </c>
      <c r="G41" s="18">
        <v>367</v>
      </c>
      <c r="H41" s="18">
        <v>300</v>
      </c>
      <c r="I41" s="18">
        <f t="shared" si="0"/>
        <v>667</v>
      </c>
      <c r="J41" s="18">
        <v>6040</v>
      </c>
      <c r="K41" s="18">
        <v>2470</v>
      </c>
      <c r="L41" s="17">
        <f t="shared" si="1"/>
        <v>47468</v>
      </c>
      <c r="M41" s="17">
        <f t="shared" si="3"/>
        <v>43498</v>
      </c>
      <c r="N41" s="17">
        <f t="shared" si="2"/>
        <v>3970</v>
      </c>
      <c r="O41" s="17">
        <f t="shared" si="4"/>
        <v>6340</v>
      </c>
      <c r="P41" s="18">
        <v>150</v>
      </c>
      <c r="Q41" s="19">
        <v>46085</v>
      </c>
      <c r="R41" s="18" t="s">
        <v>220</v>
      </c>
    </row>
    <row r="42" spans="1:18" ht="65" x14ac:dyDescent="0.3">
      <c r="A42" s="18" t="s">
        <v>155</v>
      </c>
      <c r="B42" s="18" t="s">
        <v>31</v>
      </c>
      <c r="C42" s="18" t="s">
        <v>149</v>
      </c>
      <c r="D42" s="18" t="s">
        <v>315</v>
      </c>
      <c r="E42" s="18" t="s">
        <v>1</v>
      </c>
      <c r="F42" s="18">
        <v>36791</v>
      </c>
      <c r="G42" s="18">
        <v>367</v>
      </c>
      <c r="H42" s="18">
        <v>450</v>
      </c>
      <c r="I42" s="18">
        <f t="shared" si="0"/>
        <v>817</v>
      </c>
      <c r="J42" s="18">
        <v>4310</v>
      </c>
      <c r="K42" s="18">
        <v>1210</v>
      </c>
      <c r="L42" s="17">
        <f>F42+I42+J42+K42+1500</f>
        <v>44628</v>
      </c>
      <c r="M42" s="17">
        <f>F42+G42+H42+J42</f>
        <v>41918</v>
      </c>
      <c r="N42" s="17">
        <f>K42+1500</f>
        <v>2710</v>
      </c>
      <c r="O42" s="17">
        <f>H42+J42</f>
        <v>4760</v>
      </c>
      <c r="P42" s="18">
        <v>150</v>
      </c>
      <c r="Q42" s="19">
        <v>46090</v>
      </c>
      <c r="R42" s="18" t="s">
        <v>221</v>
      </c>
    </row>
    <row r="43" spans="1:18" ht="104" x14ac:dyDescent="0.3">
      <c r="A43" s="18" t="s">
        <v>156</v>
      </c>
      <c r="B43" s="18" t="s">
        <v>27</v>
      </c>
      <c r="C43" s="18" t="s">
        <v>149</v>
      </c>
      <c r="D43" s="18" t="s">
        <v>157</v>
      </c>
      <c r="E43" s="18" t="s">
        <v>1</v>
      </c>
      <c r="F43" s="18">
        <v>36791</v>
      </c>
      <c r="G43" s="18">
        <v>367</v>
      </c>
      <c r="H43" s="18">
        <v>350</v>
      </c>
      <c r="I43" s="18">
        <f t="shared" si="0"/>
        <v>717</v>
      </c>
      <c r="J43" s="18">
        <v>3566</v>
      </c>
      <c r="K43" s="18">
        <v>640</v>
      </c>
      <c r="L43" s="17">
        <f t="shared" si="1"/>
        <v>43214</v>
      </c>
      <c r="M43" s="17">
        <f>F43+G43+H43+J43</f>
        <v>41074</v>
      </c>
      <c r="N43" s="17">
        <f>K43+1500</f>
        <v>2140</v>
      </c>
      <c r="O43" s="17">
        <f>H43+J43</f>
        <v>3916</v>
      </c>
      <c r="P43" s="18">
        <v>150</v>
      </c>
      <c r="Q43" s="19">
        <v>46090</v>
      </c>
      <c r="R43" s="18" t="s">
        <v>222</v>
      </c>
    </row>
    <row r="44" spans="1:18" ht="104" x14ac:dyDescent="0.3">
      <c r="A44" s="18" t="s">
        <v>156</v>
      </c>
      <c r="B44" s="18" t="s">
        <v>27</v>
      </c>
      <c r="C44" s="18" t="s">
        <v>149</v>
      </c>
      <c r="D44" s="18" t="s">
        <v>223</v>
      </c>
      <c r="E44" s="18" t="s">
        <v>1</v>
      </c>
      <c r="F44" s="18">
        <v>36791</v>
      </c>
      <c r="G44" s="18">
        <v>367</v>
      </c>
      <c r="H44" s="18">
        <v>350</v>
      </c>
      <c r="I44" s="18">
        <f t="shared" si="0"/>
        <v>717</v>
      </c>
      <c r="J44" s="18">
        <v>5337</v>
      </c>
      <c r="K44" s="18">
        <v>680</v>
      </c>
      <c r="L44" s="17">
        <f>F44+I44+J44+K44+1500</f>
        <v>45025</v>
      </c>
      <c r="M44" s="17">
        <f>F44+G44+H44+J44</f>
        <v>42845</v>
      </c>
      <c r="N44" s="17">
        <f>K44+1500</f>
        <v>2180</v>
      </c>
      <c r="O44" s="17">
        <f>H44+J44</f>
        <v>5687</v>
      </c>
      <c r="P44" s="18">
        <v>150</v>
      </c>
      <c r="Q44" s="19">
        <v>46090</v>
      </c>
      <c r="R44" s="18" t="s">
        <v>224</v>
      </c>
    </row>
    <row r="45" spans="1:18" ht="65" x14ac:dyDescent="0.3">
      <c r="A45" s="18" t="s">
        <v>156</v>
      </c>
      <c r="B45" s="18" t="s">
        <v>27</v>
      </c>
      <c r="C45" s="18" t="s">
        <v>149</v>
      </c>
      <c r="D45" s="18" t="s">
        <v>225</v>
      </c>
      <c r="E45" s="18" t="s">
        <v>1</v>
      </c>
      <c r="F45" s="18">
        <v>36791</v>
      </c>
      <c r="G45" s="18">
        <v>367</v>
      </c>
      <c r="H45" s="18">
        <v>350</v>
      </c>
      <c r="I45" s="18">
        <f t="shared" si="0"/>
        <v>717</v>
      </c>
      <c r="J45" s="18">
        <v>4335</v>
      </c>
      <c r="K45" s="18">
        <v>200</v>
      </c>
      <c r="L45" s="17">
        <f t="shared" ref="L45" si="8">F45+I45+J45+K45+1500</f>
        <v>43543</v>
      </c>
      <c r="M45" s="17">
        <f t="shared" ref="M45" si="9">F45+G45+H45+J45</f>
        <v>41843</v>
      </c>
      <c r="N45" s="17">
        <f t="shared" ref="N45" si="10">K45+1500</f>
        <v>1700</v>
      </c>
      <c r="O45" s="17">
        <f t="shared" ref="O45:O57" si="11">H45+J45</f>
        <v>4685</v>
      </c>
      <c r="P45" s="18">
        <v>150</v>
      </c>
      <c r="Q45" s="19">
        <v>46090</v>
      </c>
      <c r="R45" s="18" t="s">
        <v>226</v>
      </c>
    </row>
    <row r="46" spans="1:18" ht="65" x14ac:dyDescent="0.3">
      <c r="A46" s="18" t="s">
        <v>266</v>
      </c>
      <c r="B46" s="18" t="s">
        <v>32</v>
      </c>
      <c r="C46" s="18" t="s">
        <v>267</v>
      </c>
      <c r="D46" s="18" t="s">
        <v>268</v>
      </c>
      <c r="E46" s="18" t="s">
        <v>1</v>
      </c>
      <c r="F46" s="18">
        <v>36791</v>
      </c>
      <c r="G46" s="18">
        <v>367</v>
      </c>
      <c r="H46" s="18">
        <v>0</v>
      </c>
      <c r="I46" s="18">
        <f>G46+H46</f>
        <v>367</v>
      </c>
      <c r="J46" s="18">
        <v>1910</v>
      </c>
      <c r="K46" s="18">
        <v>1641</v>
      </c>
      <c r="L46" s="17">
        <f>F46+I46+J46+K46+1500</f>
        <v>42209</v>
      </c>
      <c r="M46" s="17">
        <f>F46+G46+H46+J46</f>
        <v>39068</v>
      </c>
      <c r="N46" s="17">
        <f>K46+1500</f>
        <v>3141</v>
      </c>
      <c r="O46" s="17">
        <f>H46+J46</f>
        <v>1910</v>
      </c>
      <c r="P46" s="18">
        <v>150</v>
      </c>
      <c r="Q46" s="19">
        <v>46107</v>
      </c>
      <c r="R46" s="18" t="s">
        <v>269</v>
      </c>
    </row>
    <row r="47" spans="1:18" ht="65" x14ac:dyDescent="0.3">
      <c r="A47" s="18" t="s">
        <v>93</v>
      </c>
      <c r="B47" s="18" t="s">
        <v>27</v>
      </c>
      <c r="C47" s="18" t="s">
        <v>267</v>
      </c>
      <c r="D47" s="18" t="s">
        <v>270</v>
      </c>
      <c r="E47" s="18" t="s">
        <v>1</v>
      </c>
      <c r="F47" s="18">
        <v>36791</v>
      </c>
      <c r="G47" s="18">
        <v>367</v>
      </c>
      <c r="H47" s="18">
        <v>0</v>
      </c>
      <c r="I47" s="18">
        <f t="shared" ref="I47:I50" si="12">G47+H47</f>
        <v>367</v>
      </c>
      <c r="J47" s="18">
        <v>5685</v>
      </c>
      <c r="K47" s="18">
        <v>2059</v>
      </c>
      <c r="L47" s="17">
        <f>F47+I47+J47+K47+1500</f>
        <v>46402</v>
      </c>
      <c r="M47" s="17">
        <f>F47+G47+H47+J47</f>
        <v>42843</v>
      </c>
      <c r="N47" s="17">
        <f>K47+1500</f>
        <v>3559</v>
      </c>
      <c r="O47" s="17">
        <f>H47+J47</f>
        <v>5685</v>
      </c>
      <c r="P47" s="18">
        <v>150</v>
      </c>
      <c r="Q47" s="19">
        <v>46107</v>
      </c>
      <c r="R47" s="18" t="s">
        <v>271</v>
      </c>
    </row>
    <row r="48" spans="1:18" ht="65" x14ac:dyDescent="0.3">
      <c r="A48" s="18" t="s">
        <v>128</v>
      </c>
      <c r="B48" s="18" t="s">
        <v>32</v>
      </c>
      <c r="C48" s="18" t="s">
        <v>316</v>
      </c>
      <c r="D48" s="18" t="s">
        <v>317</v>
      </c>
      <c r="E48" s="18" t="s">
        <v>1</v>
      </c>
      <c r="F48" s="18">
        <v>36791</v>
      </c>
      <c r="G48" s="18">
        <v>367</v>
      </c>
      <c r="H48" s="18">
        <v>0</v>
      </c>
      <c r="I48" s="18">
        <f t="shared" si="12"/>
        <v>367</v>
      </c>
      <c r="J48" s="18">
        <v>1402</v>
      </c>
      <c r="K48" s="18">
        <v>1200</v>
      </c>
      <c r="L48" s="17">
        <f>F48+I48+J48+K48+1500</f>
        <v>41260</v>
      </c>
      <c r="M48" s="17">
        <f>F48+G48+H48+J48</f>
        <v>38560</v>
      </c>
      <c r="N48" s="17">
        <f>K48+1500</f>
        <v>2700</v>
      </c>
      <c r="O48" s="17">
        <f>H48+J48</f>
        <v>1402</v>
      </c>
      <c r="P48" s="18">
        <v>150</v>
      </c>
      <c r="Q48" s="19">
        <v>46118</v>
      </c>
      <c r="R48" s="18" t="s">
        <v>318</v>
      </c>
    </row>
    <row r="49" spans="1:18" ht="52" x14ac:dyDescent="0.3">
      <c r="A49" s="18" t="s">
        <v>159</v>
      </c>
      <c r="B49" s="18" t="s">
        <v>27</v>
      </c>
      <c r="C49" s="18" t="s">
        <v>350</v>
      </c>
      <c r="D49" s="18" t="s">
        <v>351</v>
      </c>
      <c r="E49" s="18" t="s">
        <v>1</v>
      </c>
      <c r="F49" s="18">
        <v>36791</v>
      </c>
      <c r="G49" s="18">
        <v>367</v>
      </c>
      <c r="H49" s="18">
        <v>485</v>
      </c>
      <c r="I49" s="18">
        <f t="shared" si="12"/>
        <v>852</v>
      </c>
      <c r="J49" s="18">
        <v>8100</v>
      </c>
      <c r="K49" s="18">
        <v>1800</v>
      </c>
      <c r="L49" s="17">
        <f>F49+I49+J49+K49+1500</f>
        <v>49043</v>
      </c>
      <c r="M49" s="17">
        <f>F49+G49+H49</f>
        <v>37643</v>
      </c>
      <c r="N49" s="17">
        <f>J49+K49+1500</f>
        <v>11400</v>
      </c>
      <c r="O49" s="17">
        <f>H49</f>
        <v>485</v>
      </c>
      <c r="P49" s="18">
        <v>150</v>
      </c>
      <c r="Q49" s="19">
        <v>46184</v>
      </c>
      <c r="R49" s="18" t="s">
        <v>352</v>
      </c>
    </row>
    <row r="50" spans="1:18" ht="52" x14ac:dyDescent="0.3">
      <c r="A50" s="18" t="s">
        <v>272</v>
      </c>
      <c r="B50" s="18" t="s">
        <v>31</v>
      </c>
      <c r="C50" s="18" t="s">
        <v>273</v>
      </c>
      <c r="D50" s="18" t="s">
        <v>274</v>
      </c>
      <c r="E50" s="18" t="s">
        <v>1</v>
      </c>
      <c r="F50" s="18">
        <v>36791</v>
      </c>
      <c r="G50" s="18">
        <v>367</v>
      </c>
      <c r="H50" s="18">
        <v>456</v>
      </c>
      <c r="I50" s="18">
        <f t="shared" si="12"/>
        <v>823</v>
      </c>
      <c r="J50" s="18">
        <v>2540</v>
      </c>
      <c r="K50" s="18">
        <v>980</v>
      </c>
      <c r="L50" s="17">
        <f>F50+I50+J50+K50+1500</f>
        <v>42634</v>
      </c>
      <c r="M50" s="17">
        <f>F50+G50+H50+J50</f>
        <v>40154</v>
      </c>
      <c r="N50" s="17">
        <f>1500+J50</f>
        <v>4040</v>
      </c>
      <c r="O50" s="17">
        <f>H50+J50</f>
        <v>2996</v>
      </c>
      <c r="P50" s="18">
        <v>150</v>
      </c>
      <c r="Q50" s="19">
        <v>46107</v>
      </c>
      <c r="R50" s="18" t="s">
        <v>275</v>
      </c>
    </row>
    <row r="51" spans="1:18" ht="52" x14ac:dyDescent="0.3">
      <c r="A51" s="18" t="s">
        <v>276</v>
      </c>
      <c r="B51" s="18" t="s">
        <v>32</v>
      </c>
      <c r="C51" s="18" t="s">
        <v>273</v>
      </c>
      <c r="D51" s="18" t="s">
        <v>277</v>
      </c>
      <c r="E51" s="18" t="s">
        <v>1</v>
      </c>
      <c r="F51" s="18">
        <v>36791</v>
      </c>
      <c r="G51" s="18">
        <v>367</v>
      </c>
      <c r="H51" s="18">
        <v>456</v>
      </c>
      <c r="I51" s="18">
        <f t="shared" si="0"/>
        <v>823</v>
      </c>
      <c r="J51" s="18">
        <v>2800</v>
      </c>
      <c r="K51" s="18">
        <v>0</v>
      </c>
      <c r="L51" s="17">
        <f t="shared" ref="L51:L58" si="13">F51+I51+J51+K51+1500</f>
        <v>41914</v>
      </c>
      <c r="M51" s="17">
        <f>F51+G51+H51</f>
        <v>37614</v>
      </c>
      <c r="N51" s="17">
        <f>K51+1500+J51</f>
        <v>4300</v>
      </c>
      <c r="O51" s="17">
        <f>H51</f>
        <v>456</v>
      </c>
      <c r="P51" s="18">
        <v>150</v>
      </c>
      <c r="Q51" s="19">
        <v>46101</v>
      </c>
      <c r="R51" s="18" t="s">
        <v>278</v>
      </c>
    </row>
    <row r="52" spans="1:18" ht="52" x14ac:dyDescent="0.3">
      <c r="A52" s="18" t="s">
        <v>276</v>
      </c>
      <c r="B52" s="18" t="s">
        <v>32</v>
      </c>
      <c r="C52" s="18" t="s">
        <v>273</v>
      </c>
      <c r="D52" s="18" t="s">
        <v>319</v>
      </c>
      <c r="E52" s="18" t="s">
        <v>1</v>
      </c>
      <c r="F52" s="18">
        <v>36791</v>
      </c>
      <c r="G52" s="18">
        <v>367</v>
      </c>
      <c r="H52" s="18">
        <v>456</v>
      </c>
      <c r="I52" s="18">
        <f t="shared" si="0"/>
        <v>823</v>
      </c>
      <c r="J52" s="18">
        <v>1670</v>
      </c>
      <c r="K52" s="18">
        <v>2250</v>
      </c>
      <c r="L52" s="17">
        <f t="shared" si="13"/>
        <v>43034</v>
      </c>
      <c r="M52" s="17">
        <f>F52+G52+H52+J52</f>
        <v>39284</v>
      </c>
      <c r="N52" s="17">
        <f>K52+1500</f>
        <v>3750</v>
      </c>
      <c r="O52" s="17">
        <f>H52+J52</f>
        <v>2126</v>
      </c>
      <c r="P52" s="18">
        <v>150</v>
      </c>
      <c r="Q52" s="19">
        <v>46114</v>
      </c>
      <c r="R52" s="18" t="s">
        <v>318</v>
      </c>
    </row>
    <row r="53" spans="1:18" ht="104" x14ac:dyDescent="0.3">
      <c r="A53" s="18" t="s">
        <v>320</v>
      </c>
      <c r="B53" s="18" t="s">
        <v>31</v>
      </c>
      <c r="C53" s="18" t="s">
        <v>321</v>
      </c>
      <c r="D53" s="18" t="s">
        <v>322</v>
      </c>
      <c r="E53" s="18" t="s">
        <v>1</v>
      </c>
      <c r="F53" s="18">
        <v>36791</v>
      </c>
      <c r="G53" s="18">
        <v>367</v>
      </c>
      <c r="H53" s="18">
        <v>739</v>
      </c>
      <c r="I53" s="18">
        <f t="shared" si="0"/>
        <v>1106</v>
      </c>
      <c r="J53" s="18">
        <v>3200</v>
      </c>
      <c r="K53" s="18">
        <v>480</v>
      </c>
      <c r="L53" s="17">
        <f>F53+I53+J53+K53+1500</f>
        <v>43077</v>
      </c>
      <c r="M53" s="17">
        <f>F53+G53+H53+J53-400</f>
        <v>40697</v>
      </c>
      <c r="N53" s="17">
        <f>K53+1500+400</f>
        <v>2380</v>
      </c>
      <c r="O53" s="17">
        <f>H53+J53-400</f>
        <v>3539</v>
      </c>
      <c r="P53" s="18">
        <v>150</v>
      </c>
      <c r="Q53" s="19">
        <v>46111</v>
      </c>
      <c r="R53" s="18" t="s">
        <v>323</v>
      </c>
    </row>
    <row r="54" spans="1:18" ht="52" x14ac:dyDescent="0.3">
      <c r="A54" s="18" t="s">
        <v>227</v>
      </c>
      <c r="B54" s="18" t="s">
        <v>35</v>
      </c>
      <c r="C54" s="18" t="s">
        <v>228</v>
      </c>
      <c r="D54" s="18" t="s">
        <v>229</v>
      </c>
      <c r="E54" s="18" t="s">
        <v>140</v>
      </c>
      <c r="F54" s="18">
        <v>36791</v>
      </c>
      <c r="G54" s="18">
        <v>367</v>
      </c>
      <c r="H54" s="18">
        <v>0</v>
      </c>
      <c r="I54" s="18">
        <f>G54+H54</f>
        <v>367</v>
      </c>
      <c r="J54" s="18">
        <v>7000</v>
      </c>
      <c r="K54" s="18">
        <v>2500</v>
      </c>
      <c r="L54" s="17">
        <f t="shared" si="13"/>
        <v>48158</v>
      </c>
      <c r="M54" s="17">
        <f>F54+G54+H54+J54+K54</f>
        <v>46658</v>
      </c>
      <c r="N54" s="17">
        <f>1500</f>
        <v>1500</v>
      </c>
      <c r="O54" s="17">
        <f>H54+J54+K54</f>
        <v>9500</v>
      </c>
      <c r="P54" s="18">
        <v>150</v>
      </c>
      <c r="Q54" s="19">
        <v>46093</v>
      </c>
      <c r="R54" s="18" t="s">
        <v>230</v>
      </c>
    </row>
    <row r="55" spans="1:18" ht="65" x14ac:dyDescent="0.3">
      <c r="A55" s="18" t="s">
        <v>155</v>
      </c>
      <c r="B55" s="18" t="s">
        <v>31</v>
      </c>
      <c r="C55" s="18" t="s">
        <v>279</v>
      </c>
      <c r="D55" s="18" t="s">
        <v>280</v>
      </c>
      <c r="E55" s="18" t="s">
        <v>1</v>
      </c>
      <c r="F55" s="18">
        <v>36791</v>
      </c>
      <c r="G55" s="18">
        <v>367</v>
      </c>
      <c r="H55" s="18">
        <v>0</v>
      </c>
      <c r="I55" s="18">
        <f>G55+H55</f>
        <v>367</v>
      </c>
      <c r="J55" s="18">
        <v>7000</v>
      </c>
      <c r="K55" s="18">
        <v>200</v>
      </c>
      <c r="L55" s="17">
        <f>F55+I55+J55+K55+1500</f>
        <v>45858</v>
      </c>
      <c r="M55" s="17">
        <f>F55+G55+H55+J55</f>
        <v>44158</v>
      </c>
      <c r="N55" s="17">
        <f>1500+K55</f>
        <v>1700</v>
      </c>
      <c r="O55" s="17">
        <f>H55+J55</f>
        <v>7000</v>
      </c>
      <c r="P55" s="18">
        <v>150</v>
      </c>
      <c r="Q55" s="19">
        <v>46107</v>
      </c>
      <c r="R55" s="18" t="s">
        <v>281</v>
      </c>
    </row>
    <row r="56" spans="1:18" ht="104" x14ac:dyDescent="0.3">
      <c r="A56" s="18" t="s">
        <v>231</v>
      </c>
      <c r="B56" s="18" t="s">
        <v>27</v>
      </c>
      <c r="C56" s="18" t="s">
        <v>160</v>
      </c>
      <c r="D56" s="18" t="s">
        <v>232</v>
      </c>
      <c r="E56" s="18" t="s">
        <v>140</v>
      </c>
      <c r="F56" s="18">
        <v>36791</v>
      </c>
      <c r="G56" s="18">
        <v>367</v>
      </c>
      <c r="H56" s="18">
        <v>0</v>
      </c>
      <c r="I56" s="18">
        <f t="shared" si="0"/>
        <v>367</v>
      </c>
      <c r="J56" s="18">
        <v>7450</v>
      </c>
      <c r="K56" s="18">
        <v>1000</v>
      </c>
      <c r="L56" s="17">
        <f t="shared" si="13"/>
        <v>47108</v>
      </c>
      <c r="M56" s="17">
        <f>F56+G56+H56+J56</f>
        <v>44608</v>
      </c>
      <c r="N56" s="17">
        <f t="shared" ref="N56:N61" si="14">K56+1500</f>
        <v>2500</v>
      </c>
      <c r="O56" s="17">
        <f t="shared" si="11"/>
        <v>7450</v>
      </c>
      <c r="P56" s="18">
        <v>150</v>
      </c>
      <c r="Q56" s="19">
        <v>46093</v>
      </c>
      <c r="R56" s="18" t="s">
        <v>161</v>
      </c>
    </row>
    <row r="57" spans="1:18" ht="78" x14ac:dyDescent="0.3">
      <c r="A57" s="18" t="s">
        <v>145</v>
      </c>
      <c r="B57" s="18" t="s">
        <v>27</v>
      </c>
      <c r="C57" s="18" t="s">
        <v>160</v>
      </c>
      <c r="D57" s="18" t="s">
        <v>233</v>
      </c>
      <c r="E57" s="18" t="s">
        <v>140</v>
      </c>
      <c r="F57" s="18">
        <v>36791</v>
      </c>
      <c r="G57" s="18">
        <v>367</v>
      </c>
      <c r="H57" s="18">
        <v>0</v>
      </c>
      <c r="I57" s="18">
        <f t="shared" si="0"/>
        <v>367</v>
      </c>
      <c r="J57" s="18">
        <v>6000</v>
      </c>
      <c r="K57" s="18">
        <v>1500</v>
      </c>
      <c r="L57" s="17">
        <f t="shared" si="13"/>
        <v>46158</v>
      </c>
      <c r="M57" s="17">
        <f>F57+G57+H57+J57</f>
        <v>43158</v>
      </c>
      <c r="N57" s="17">
        <f t="shared" si="14"/>
        <v>3000</v>
      </c>
      <c r="O57" s="17">
        <f t="shared" si="11"/>
        <v>6000</v>
      </c>
      <c r="P57" s="18">
        <v>150</v>
      </c>
      <c r="Q57" s="19">
        <v>46093</v>
      </c>
      <c r="R57" s="18" t="s">
        <v>161</v>
      </c>
    </row>
    <row r="58" spans="1:18" ht="104" x14ac:dyDescent="0.3">
      <c r="A58" s="18" t="s">
        <v>167</v>
      </c>
      <c r="B58" s="18" t="s">
        <v>37</v>
      </c>
      <c r="C58" s="18" t="s">
        <v>158</v>
      </c>
      <c r="D58" s="18" t="s">
        <v>234</v>
      </c>
      <c r="E58" s="18" t="s">
        <v>1</v>
      </c>
      <c r="F58" s="18">
        <v>36791</v>
      </c>
      <c r="G58" s="18">
        <v>367</v>
      </c>
      <c r="H58" s="18">
        <v>0</v>
      </c>
      <c r="I58" s="18">
        <f t="shared" si="0"/>
        <v>367</v>
      </c>
      <c r="J58" s="18">
        <v>7962</v>
      </c>
      <c r="K58" s="18">
        <v>1120</v>
      </c>
      <c r="L58" s="17">
        <f t="shared" si="13"/>
        <v>47740</v>
      </c>
      <c r="M58" s="17">
        <f t="shared" ref="M58:M60" si="15">F58+G58+H58+J58</f>
        <v>45120</v>
      </c>
      <c r="N58" s="17">
        <f t="shared" si="14"/>
        <v>2620</v>
      </c>
      <c r="O58" s="17">
        <f>H58+J58</f>
        <v>7962</v>
      </c>
      <c r="P58" s="18">
        <v>150</v>
      </c>
      <c r="Q58" s="19">
        <v>46087</v>
      </c>
      <c r="R58" s="18" t="s">
        <v>235</v>
      </c>
    </row>
    <row r="59" spans="1:18" ht="65" x14ac:dyDescent="0.3">
      <c r="A59" s="18" t="s">
        <v>167</v>
      </c>
      <c r="B59" s="18" t="s">
        <v>37</v>
      </c>
      <c r="C59" s="18" t="s">
        <v>158</v>
      </c>
      <c r="D59" s="18" t="s">
        <v>236</v>
      </c>
      <c r="E59" s="18" t="s">
        <v>1</v>
      </c>
      <c r="F59" s="18">
        <v>36791</v>
      </c>
      <c r="G59" s="18">
        <v>367</v>
      </c>
      <c r="H59" s="18">
        <v>0</v>
      </c>
      <c r="I59" s="18">
        <f>G59+H59</f>
        <v>367</v>
      </c>
      <c r="J59" s="18">
        <v>5132</v>
      </c>
      <c r="K59" s="18">
        <v>1230</v>
      </c>
      <c r="L59" s="17">
        <f t="shared" si="1"/>
        <v>45020</v>
      </c>
      <c r="M59" s="17">
        <f t="shared" si="15"/>
        <v>42290</v>
      </c>
      <c r="N59" s="17">
        <f t="shared" si="14"/>
        <v>2730</v>
      </c>
      <c r="O59" s="17">
        <f>H59+J59</f>
        <v>5132</v>
      </c>
      <c r="P59" s="18">
        <v>150</v>
      </c>
      <c r="Q59" s="19">
        <v>46087</v>
      </c>
      <c r="R59" s="18" t="s">
        <v>237</v>
      </c>
    </row>
    <row r="60" spans="1:18" ht="91" x14ac:dyDescent="0.3">
      <c r="A60" s="18" t="s">
        <v>150</v>
      </c>
      <c r="B60" s="18" t="s">
        <v>37</v>
      </c>
      <c r="C60" s="18" t="s">
        <v>158</v>
      </c>
      <c r="D60" s="18" t="s">
        <v>238</v>
      </c>
      <c r="E60" s="18" t="s">
        <v>1</v>
      </c>
      <c r="F60" s="18">
        <v>36791</v>
      </c>
      <c r="G60" s="18">
        <v>367</v>
      </c>
      <c r="H60" s="18">
        <v>0</v>
      </c>
      <c r="I60" s="18">
        <f>G60+H60</f>
        <v>367</v>
      </c>
      <c r="J60" s="18">
        <v>4400</v>
      </c>
      <c r="K60" s="18">
        <v>0</v>
      </c>
      <c r="L60" s="17">
        <f t="shared" si="1"/>
        <v>43058</v>
      </c>
      <c r="M60" s="17">
        <f t="shared" si="15"/>
        <v>41558</v>
      </c>
      <c r="N60" s="17">
        <f t="shared" si="14"/>
        <v>1500</v>
      </c>
      <c r="O60" s="17">
        <f>H60+J60</f>
        <v>4400</v>
      </c>
      <c r="P60" s="18">
        <v>150</v>
      </c>
      <c r="Q60" s="19">
        <v>46090</v>
      </c>
      <c r="R60" s="18" t="s">
        <v>166</v>
      </c>
    </row>
    <row r="61" spans="1:18" ht="26" x14ac:dyDescent="0.3">
      <c r="A61" s="18" t="s">
        <v>152</v>
      </c>
      <c r="B61" s="18" t="s">
        <v>37</v>
      </c>
      <c r="C61" s="18" t="s">
        <v>158</v>
      </c>
      <c r="D61" s="18" t="s">
        <v>324</v>
      </c>
      <c r="E61" s="18" t="s">
        <v>1</v>
      </c>
      <c r="F61" s="18">
        <v>36791</v>
      </c>
      <c r="G61" s="18">
        <v>367</v>
      </c>
      <c r="H61" s="18">
        <v>0</v>
      </c>
      <c r="I61" s="18">
        <f>G61+H61</f>
        <v>367</v>
      </c>
      <c r="J61" s="18">
        <v>4773</v>
      </c>
      <c r="K61" s="18">
        <v>0</v>
      </c>
      <c r="L61" s="17">
        <f t="shared" si="1"/>
        <v>43431</v>
      </c>
      <c r="M61" s="17">
        <f>F61+G61+H61+J61</f>
        <v>41931</v>
      </c>
      <c r="N61" s="17">
        <f t="shared" si="14"/>
        <v>1500</v>
      </c>
      <c r="O61" s="17">
        <f>H61+J61</f>
        <v>4773</v>
      </c>
      <c r="P61" s="18">
        <v>150</v>
      </c>
      <c r="Q61" s="19">
        <v>46111</v>
      </c>
      <c r="R61" s="18" t="s">
        <v>166</v>
      </c>
    </row>
    <row r="62" spans="1:18" ht="26" x14ac:dyDescent="0.3">
      <c r="A62" s="18" t="s">
        <v>239</v>
      </c>
      <c r="B62" s="18" t="s">
        <v>27</v>
      </c>
      <c r="C62" s="18" t="s">
        <v>158</v>
      </c>
      <c r="D62" s="18" t="s">
        <v>240</v>
      </c>
      <c r="E62" s="18" t="s">
        <v>1</v>
      </c>
      <c r="F62" s="18">
        <v>36791</v>
      </c>
      <c r="G62" s="18">
        <v>367</v>
      </c>
      <c r="H62" s="18">
        <v>0</v>
      </c>
      <c r="I62" s="18">
        <f t="shared" si="0"/>
        <v>367</v>
      </c>
      <c r="J62" s="18">
        <v>7077</v>
      </c>
      <c r="K62" s="18">
        <v>0</v>
      </c>
      <c r="L62" s="17">
        <f t="shared" si="1"/>
        <v>45735</v>
      </c>
      <c r="M62" s="17">
        <f t="shared" si="3"/>
        <v>44235</v>
      </c>
      <c r="N62" s="17">
        <f t="shared" si="2"/>
        <v>1500</v>
      </c>
      <c r="O62" s="17">
        <f t="shared" si="4"/>
        <v>7077</v>
      </c>
      <c r="P62" s="18">
        <v>150</v>
      </c>
      <c r="Q62" s="19">
        <v>46086</v>
      </c>
      <c r="R62" s="18" t="s">
        <v>166</v>
      </c>
    </row>
    <row r="63" spans="1:18" ht="117" x14ac:dyDescent="0.3">
      <c r="A63" s="18" t="s">
        <v>241</v>
      </c>
      <c r="B63" s="114" t="s">
        <v>33</v>
      </c>
      <c r="C63" s="18" t="s">
        <v>158</v>
      </c>
      <c r="D63" s="18" t="s">
        <v>242</v>
      </c>
      <c r="E63" s="18" t="s">
        <v>1</v>
      </c>
      <c r="F63" s="18">
        <v>36791</v>
      </c>
      <c r="G63" s="18">
        <v>367</v>
      </c>
      <c r="H63" s="18">
        <v>0</v>
      </c>
      <c r="I63" s="18">
        <f t="shared" si="0"/>
        <v>367</v>
      </c>
      <c r="J63" s="18">
        <v>4964</v>
      </c>
      <c r="K63" s="18">
        <v>631</v>
      </c>
      <c r="L63" s="17">
        <f t="shared" si="1"/>
        <v>44253</v>
      </c>
      <c r="M63" s="17">
        <f t="shared" si="3"/>
        <v>42122</v>
      </c>
      <c r="N63" s="17">
        <f t="shared" si="2"/>
        <v>2131</v>
      </c>
      <c r="O63" s="17">
        <f t="shared" si="4"/>
        <v>4964</v>
      </c>
      <c r="P63" s="18">
        <v>150</v>
      </c>
      <c r="Q63" s="19">
        <v>46086</v>
      </c>
      <c r="R63" s="18" t="s">
        <v>243</v>
      </c>
    </row>
    <row r="64" spans="1:18" ht="117" x14ac:dyDescent="0.3">
      <c r="A64" s="18" t="s">
        <v>241</v>
      </c>
      <c r="B64" s="114" t="s">
        <v>33</v>
      </c>
      <c r="C64" s="18" t="s">
        <v>158</v>
      </c>
      <c r="D64" s="18" t="s">
        <v>353</v>
      </c>
      <c r="E64" s="18" t="s">
        <v>2</v>
      </c>
      <c r="F64" s="18">
        <v>36791</v>
      </c>
      <c r="G64" s="18">
        <v>367</v>
      </c>
      <c r="H64" s="18">
        <v>0</v>
      </c>
      <c r="I64" s="18">
        <f t="shared" si="0"/>
        <v>367</v>
      </c>
      <c r="J64" s="18">
        <v>4964</v>
      </c>
      <c r="K64" s="18">
        <v>630</v>
      </c>
      <c r="L64" s="17">
        <f t="shared" si="1"/>
        <v>44252</v>
      </c>
      <c r="M64" s="17">
        <f t="shared" si="3"/>
        <v>42122</v>
      </c>
      <c r="N64" s="17">
        <f t="shared" si="2"/>
        <v>2130</v>
      </c>
      <c r="O64" s="17">
        <f t="shared" si="4"/>
        <v>4964</v>
      </c>
      <c r="P64" s="18">
        <v>150</v>
      </c>
      <c r="Q64" s="19">
        <v>46204</v>
      </c>
      <c r="R64" s="18" t="s">
        <v>243</v>
      </c>
    </row>
    <row r="65" spans="1:18" ht="65" x14ac:dyDescent="0.3">
      <c r="A65" s="18" t="s">
        <v>354</v>
      </c>
      <c r="B65" s="114" t="s">
        <v>27</v>
      </c>
      <c r="C65" s="18" t="s">
        <v>158</v>
      </c>
      <c r="D65" s="18" t="s">
        <v>355</v>
      </c>
      <c r="E65" s="18" t="s">
        <v>1</v>
      </c>
      <c r="F65" s="18">
        <v>36791</v>
      </c>
      <c r="G65" s="18">
        <v>367</v>
      </c>
      <c r="H65" s="18">
        <v>0</v>
      </c>
      <c r="I65" s="18">
        <f t="shared" si="0"/>
        <v>367</v>
      </c>
      <c r="J65" s="18">
        <v>3395</v>
      </c>
      <c r="K65" s="18">
        <v>2860</v>
      </c>
      <c r="L65" s="17">
        <f t="shared" si="1"/>
        <v>44913</v>
      </c>
      <c r="M65" s="17">
        <f>F65+G65+H65+J65</f>
        <v>40553</v>
      </c>
      <c r="N65" s="17">
        <f>K65+1500</f>
        <v>4360</v>
      </c>
      <c r="O65" s="17">
        <f>H65+J65</f>
        <v>3395</v>
      </c>
      <c r="P65" s="18">
        <v>150</v>
      </c>
      <c r="Q65" s="19">
        <v>46204</v>
      </c>
      <c r="R65" s="18" t="s">
        <v>356</v>
      </c>
    </row>
    <row r="66" spans="1:18" ht="78" x14ac:dyDescent="0.3">
      <c r="A66" s="18" t="s">
        <v>244</v>
      </c>
      <c r="B66" s="114" t="s">
        <v>27</v>
      </c>
      <c r="C66" s="18" t="s">
        <v>158</v>
      </c>
      <c r="D66" s="18" t="s">
        <v>245</v>
      </c>
      <c r="E66" s="18" t="s">
        <v>1</v>
      </c>
      <c r="F66" s="18">
        <v>36791</v>
      </c>
      <c r="G66" s="18">
        <v>367</v>
      </c>
      <c r="H66" s="18">
        <v>0</v>
      </c>
      <c r="I66" s="18">
        <f t="shared" si="0"/>
        <v>367</v>
      </c>
      <c r="J66" s="18">
        <v>7445</v>
      </c>
      <c r="K66" s="18">
        <v>2110</v>
      </c>
      <c r="L66" s="17">
        <f>F66+I66+J66+K66+1500</f>
        <v>48213</v>
      </c>
      <c r="M66" s="17">
        <f t="shared" si="3"/>
        <v>44603</v>
      </c>
      <c r="N66" s="17">
        <f t="shared" si="2"/>
        <v>3610</v>
      </c>
      <c r="O66" s="17">
        <f t="shared" si="4"/>
        <v>7445</v>
      </c>
      <c r="P66" s="18">
        <v>150</v>
      </c>
      <c r="Q66" s="19">
        <v>46090</v>
      </c>
      <c r="R66" s="18" t="s">
        <v>246</v>
      </c>
    </row>
    <row r="67" spans="1:18" ht="91" x14ac:dyDescent="0.3">
      <c r="A67" s="18" t="s">
        <v>244</v>
      </c>
      <c r="B67" s="114" t="s">
        <v>27</v>
      </c>
      <c r="C67" s="18" t="s">
        <v>158</v>
      </c>
      <c r="D67" s="18" t="s">
        <v>325</v>
      </c>
      <c r="E67" s="18" t="s">
        <v>1</v>
      </c>
      <c r="F67" s="18">
        <v>36791</v>
      </c>
      <c r="G67" s="18">
        <v>367</v>
      </c>
      <c r="H67" s="18">
        <v>0</v>
      </c>
      <c r="I67" s="18">
        <f t="shared" ref="I67:I86" si="16">G67+H67</f>
        <v>367</v>
      </c>
      <c r="J67" s="18">
        <v>7090</v>
      </c>
      <c r="K67" s="18">
        <v>2520</v>
      </c>
      <c r="L67" s="17">
        <f>F67+I67+J67+K67+1500</f>
        <v>48268</v>
      </c>
      <c r="M67" s="17">
        <f t="shared" si="3"/>
        <v>44248</v>
      </c>
      <c r="N67" s="17">
        <f>K67+1500</f>
        <v>4020</v>
      </c>
      <c r="O67" s="17">
        <f>H67+J67</f>
        <v>7090</v>
      </c>
      <c r="P67" s="18">
        <v>150</v>
      </c>
      <c r="Q67" s="19">
        <v>46128</v>
      </c>
      <c r="R67" s="18" t="s">
        <v>246</v>
      </c>
    </row>
    <row r="68" spans="1:18" ht="104" x14ac:dyDescent="0.3">
      <c r="A68" s="18" t="s">
        <v>130</v>
      </c>
      <c r="B68" s="114" t="s">
        <v>31</v>
      </c>
      <c r="C68" s="18" t="s">
        <v>158</v>
      </c>
      <c r="D68" s="18" t="s">
        <v>247</v>
      </c>
      <c r="E68" s="18" t="s">
        <v>1</v>
      </c>
      <c r="F68" s="18">
        <v>36791</v>
      </c>
      <c r="G68" s="18">
        <v>367</v>
      </c>
      <c r="H68" s="18">
        <v>0</v>
      </c>
      <c r="I68" s="18">
        <f t="shared" si="16"/>
        <v>367</v>
      </c>
      <c r="J68" s="18">
        <v>2352</v>
      </c>
      <c r="K68" s="18">
        <v>0</v>
      </c>
      <c r="L68" s="17">
        <f>F68+I68+J68+K68+1500</f>
        <v>41010</v>
      </c>
      <c r="M68" s="17">
        <f t="shared" si="3"/>
        <v>39510</v>
      </c>
      <c r="N68" s="17">
        <f t="shared" ref="N68:N76" si="17">K68+1500</f>
        <v>1500</v>
      </c>
      <c r="O68" s="17">
        <f t="shared" si="4"/>
        <v>2352</v>
      </c>
      <c r="P68" s="18">
        <v>150</v>
      </c>
      <c r="Q68" s="19">
        <v>46090</v>
      </c>
      <c r="R68" s="18" t="s">
        <v>248</v>
      </c>
    </row>
    <row r="69" spans="1:18" ht="78" x14ac:dyDescent="0.3">
      <c r="A69" s="18" t="s">
        <v>95</v>
      </c>
      <c r="B69" s="114" t="s">
        <v>31</v>
      </c>
      <c r="C69" s="18" t="s">
        <v>158</v>
      </c>
      <c r="D69" s="18" t="s">
        <v>249</v>
      </c>
      <c r="E69" s="18" t="s">
        <v>1</v>
      </c>
      <c r="F69" s="18">
        <v>36791</v>
      </c>
      <c r="G69" s="18">
        <v>367</v>
      </c>
      <c r="H69" s="18">
        <v>0</v>
      </c>
      <c r="I69" s="18">
        <f t="shared" si="16"/>
        <v>367</v>
      </c>
      <c r="J69" s="18">
        <v>6044</v>
      </c>
      <c r="K69" s="18">
        <v>0</v>
      </c>
      <c r="L69" s="17">
        <f t="shared" ref="L69" si="18">F69+I69+J69+K69+1500</f>
        <v>44702</v>
      </c>
      <c r="M69" s="17">
        <f t="shared" si="3"/>
        <v>43202</v>
      </c>
      <c r="N69" s="17">
        <f t="shared" si="17"/>
        <v>1500</v>
      </c>
      <c r="O69" s="17">
        <f t="shared" si="4"/>
        <v>6044</v>
      </c>
      <c r="P69" s="18">
        <v>150</v>
      </c>
      <c r="Q69" s="19">
        <v>46090</v>
      </c>
      <c r="R69" s="18" t="s">
        <v>168</v>
      </c>
    </row>
    <row r="70" spans="1:18" ht="78" x14ac:dyDescent="0.3">
      <c r="A70" s="18" t="s">
        <v>95</v>
      </c>
      <c r="B70" s="114" t="s">
        <v>27</v>
      </c>
      <c r="C70" s="18" t="s">
        <v>158</v>
      </c>
      <c r="D70" s="18" t="s">
        <v>326</v>
      </c>
      <c r="E70" s="18" t="s">
        <v>1</v>
      </c>
      <c r="F70" s="18">
        <v>36791</v>
      </c>
      <c r="G70" s="18">
        <v>367</v>
      </c>
      <c r="H70" s="18">
        <v>0</v>
      </c>
      <c r="I70" s="18">
        <f t="shared" si="16"/>
        <v>367</v>
      </c>
      <c r="J70" s="18">
        <v>4448</v>
      </c>
      <c r="K70" s="18">
        <v>1700</v>
      </c>
      <c r="L70" s="17">
        <f>F70+I70+J70+K70+1500</f>
        <v>44806</v>
      </c>
      <c r="M70" s="17">
        <f>F70+G70+H70+J70</f>
        <v>41606</v>
      </c>
      <c r="N70" s="17">
        <f>K70+1500</f>
        <v>3200</v>
      </c>
      <c r="O70" s="17">
        <f>H70+J70</f>
        <v>4448</v>
      </c>
      <c r="P70" s="18">
        <v>150</v>
      </c>
      <c r="Q70" s="19">
        <v>46134</v>
      </c>
      <c r="R70" s="18" t="s">
        <v>246</v>
      </c>
    </row>
    <row r="71" spans="1:18" ht="65" x14ac:dyDescent="0.3">
      <c r="A71" s="18" t="s">
        <v>169</v>
      </c>
      <c r="B71" s="114" t="s">
        <v>32</v>
      </c>
      <c r="C71" s="18" t="s">
        <v>158</v>
      </c>
      <c r="D71" s="18" t="s">
        <v>250</v>
      </c>
      <c r="E71" s="18" t="s">
        <v>1</v>
      </c>
      <c r="F71" s="18">
        <v>36791</v>
      </c>
      <c r="G71" s="18">
        <v>367</v>
      </c>
      <c r="H71" s="18">
        <v>0</v>
      </c>
      <c r="I71" s="18">
        <f t="shared" si="16"/>
        <v>367</v>
      </c>
      <c r="J71" s="18">
        <v>2113</v>
      </c>
      <c r="K71" s="18">
        <v>2160</v>
      </c>
      <c r="L71" s="17">
        <f t="shared" ref="L71:L86" si="19">F71+I71+J71+K71+1500</f>
        <v>42931</v>
      </c>
      <c r="M71" s="17">
        <f t="shared" si="3"/>
        <v>39271</v>
      </c>
      <c r="N71" s="17">
        <f t="shared" si="17"/>
        <v>3660</v>
      </c>
      <c r="O71" s="17">
        <f t="shared" si="4"/>
        <v>2113</v>
      </c>
      <c r="P71" s="18">
        <v>150</v>
      </c>
      <c r="Q71" s="19">
        <v>46090</v>
      </c>
      <c r="R71" s="18" t="s">
        <v>251</v>
      </c>
    </row>
    <row r="72" spans="1:18" ht="65" x14ac:dyDescent="0.3">
      <c r="A72" s="18" t="s">
        <v>29</v>
      </c>
      <c r="B72" s="114" t="s">
        <v>27</v>
      </c>
      <c r="C72" s="18" t="s">
        <v>30</v>
      </c>
      <c r="D72" s="18" t="s">
        <v>139</v>
      </c>
      <c r="E72" s="18" t="s">
        <v>140</v>
      </c>
      <c r="F72" s="18">
        <v>36791</v>
      </c>
      <c r="G72" s="18">
        <v>367</v>
      </c>
      <c r="H72" s="18">
        <v>0</v>
      </c>
      <c r="I72" s="18">
        <f t="shared" si="16"/>
        <v>367</v>
      </c>
      <c r="J72" s="18">
        <v>8165</v>
      </c>
      <c r="K72" s="18">
        <v>2189</v>
      </c>
      <c r="L72" s="17">
        <f t="shared" si="19"/>
        <v>49012</v>
      </c>
      <c r="M72" s="17">
        <f>F72+G72+H72+J72+K72</f>
        <v>47512</v>
      </c>
      <c r="N72" s="17">
        <v>1500</v>
      </c>
      <c r="O72" s="17">
        <f>H72+J72+K72</f>
        <v>10354</v>
      </c>
      <c r="P72" s="18">
        <v>150</v>
      </c>
      <c r="Q72" s="19">
        <v>46093</v>
      </c>
      <c r="R72" s="18" t="s">
        <v>126</v>
      </c>
    </row>
    <row r="73" spans="1:18" ht="91" x14ac:dyDescent="0.3">
      <c r="A73" s="18" t="s">
        <v>145</v>
      </c>
      <c r="B73" s="114" t="s">
        <v>27</v>
      </c>
      <c r="C73" s="18" t="s">
        <v>357</v>
      </c>
      <c r="D73" s="18" t="s">
        <v>358</v>
      </c>
      <c r="E73" s="18" t="s">
        <v>140</v>
      </c>
      <c r="F73" s="18">
        <v>36791</v>
      </c>
      <c r="G73" s="18">
        <v>367</v>
      </c>
      <c r="H73" s="18">
        <v>0</v>
      </c>
      <c r="I73" s="18">
        <f t="shared" si="16"/>
        <v>367</v>
      </c>
      <c r="J73" s="18">
        <v>7900</v>
      </c>
      <c r="K73" s="18">
        <v>4885</v>
      </c>
      <c r="L73" s="17">
        <f t="shared" si="19"/>
        <v>51443</v>
      </c>
      <c r="M73" s="17">
        <f>F73+G73+H73+J73</f>
        <v>45058</v>
      </c>
      <c r="N73" s="17">
        <f>K73+1500</f>
        <v>6385</v>
      </c>
      <c r="O73" s="17">
        <f>H73+J73</f>
        <v>7900</v>
      </c>
      <c r="P73" s="18">
        <v>150</v>
      </c>
      <c r="Q73" s="19">
        <v>46171</v>
      </c>
      <c r="R73" s="18" t="s">
        <v>359</v>
      </c>
    </row>
    <row r="74" spans="1:18" ht="26" x14ac:dyDescent="0.3">
      <c r="A74" s="18" t="s">
        <v>153</v>
      </c>
      <c r="B74" s="114" t="s">
        <v>27</v>
      </c>
      <c r="C74" s="18" t="s">
        <v>327</v>
      </c>
      <c r="D74" s="18" t="s">
        <v>328</v>
      </c>
      <c r="E74" s="18" t="s">
        <v>140</v>
      </c>
      <c r="F74" s="18">
        <v>36791</v>
      </c>
      <c r="G74" s="18">
        <v>367</v>
      </c>
      <c r="H74" s="18">
        <v>0</v>
      </c>
      <c r="I74" s="18">
        <f t="shared" si="16"/>
        <v>367</v>
      </c>
      <c r="J74" s="18">
        <v>6010</v>
      </c>
      <c r="K74" s="18">
        <v>5593</v>
      </c>
      <c r="L74" s="17">
        <f t="shared" si="19"/>
        <v>50261</v>
      </c>
      <c r="M74" s="17">
        <f>F74+G74+H74+J74+K74</f>
        <v>48761</v>
      </c>
      <c r="N74" s="17">
        <v>1500</v>
      </c>
      <c r="O74" s="17">
        <f>H74+J74+K74</f>
        <v>11603</v>
      </c>
      <c r="P74" s="18">
        <v>150</v>
      </c>
      <c r="Q74" s="19">
        <v>46156</v>
      </c>
      <c r="R74" s="18" t="s">
        <v>329</v>
      </c>
    </row>
    <row r="75" spans="1:18" ht="78" x14ac:dyDescent="0.3">
      <c r="A75" s="18" t="s">
        <v>227</v>
      </c>
      <c r="B75" s="114" t="s">
        <v>35</v>
      </c>
      <c r="C75" s="18" t="s">
        <v>330</v>
      </c>
      <c r="D75" s="18" t="s">
        <v>331</v>
      </c>
      <c r="E75" s="18" t="s">
        <v>97</v>
      </c>
      <c r="F75" s="18">
        <v>36791</v>
      </c>
      <c r="G75" s="18">
        <v>367</v>
      </c>
      <c r="H75" s="18">
        <v>1446</v>
      </c>
      <c r="I75" s="18">
        <f t="shared" si="16"/>
        <v>1813</v>
      </c>
      <c r="J75" s="18">
        <v>6516</v>
      </c>
      <c r="K75" s="18">
        <v>4248</v>
      </c>
      <c r="L75" s="17">
        <f t="shared" si="19"/>
        <v>50868</v>
      </c>
      <c r="M75" s="17">
        <f>F75+G75+H75+J75+K75</f>
        <v>49368</v>
      </c>
      <c r="N75" s="17">
        <v>1500</v>
      </c>
      <c r="O75" s="17">
        <f>H75+J75+K75</f>
        <v>12210</v>
      </c>
      <c r="P75" s="18">
        <v>150</v>
      </c>
      <c r="Q75" s="19">
        <v>46156</v>
      </c>
      <c r="R75" s="18" t="s">
        <v>332</v>
      </c>
    </row>
    <row r="76" spans="1:18" ht="78" x14ac:dyDescent="0.3">
      <c r="A76" s="18" t="s">
        <v>227</v>
      </c>
      <c r="B76" s="114" t="s">
        <v>35</v>
      </c>
      <c r="C76" s="18" t="s">
        <v>330</v>
      </c>
      <c r="D76" s="18" t="s">
        <v>333</v>
      </c>
      <c r="E76" s="18" t="s">
        <v>98</v>
      </c>
      <c r="F76" s="18">
        <v>36791</v>
      </c>
      <c r="G76" s="18">
        <v>367</v>
      </c>
      <c r="H76" s="18">
        <v>1445</v>
      </c>
      <c r="I76" s="18">
        <f t="shared" si="16"/>
        <v>1812</v>
      </c>
      <c r="J76" s="18">
        <v>6516</v>
      </c>
      <c r="K76" s="18">
        <v>4248</v>
      </c>
      <c r="L76" s="17">
        <f t="shared" si="19"/>
        <v>50867</v>
      </c>
      <c r="M76" s="17">
        <f>F76+G76+H76+J76+K76</f>
        <v>49367</v>
      </c>
      <c r="N76" s="17">
        <v>1500</v>
      </c>
      <c r="O76" s="17">
        <f>H76+J76+K76</f>
        <v>12209</v>
      </c>
      <c r="P76" s="18">
        <v>150</v>
      </c>
      <c r="Q76" s="19">
        <v>46156</v>
      </c>
      <c r="R76" s="18" t="s">
        <v>332</v>
      </c>
    </row>
    <row r="77" spans="1:18" ht="65" x14ac:dyDescent="0.3">
      <c r="A77" s="18" t="s">
        <v>143</v>
      </c>
      <c r="B77" s="114" t="s">
        <v>32</v>
      </c>
      <c r="C77" s="18" t="s">
        <v>146</v>
      </c>
      <c r="D77" s="18" t="s">
        <v>334</v>
      </c>
      <c r="E77" s="18" t="s">
        <v>97</v>
      </c>
      <c r="F77" s="18">
        <v>36791</v>
      </c>
      <c r="G77" s="18">
        <v>367</v>
      </c>
      <c r="H77" s="18">
        <v>0</v>
      </c>
      <c r="I77" s="18">
        <f t="shared" si="16"/>
        <v>367</v>
      </c>
      <c r="J77" s="18">
        <v>6380</v>
      </c>
      <c r="K77" s="18">
        <v>962</v>
      </c>
      <c r="L77" s="17">
        <f t="shared" si="19"/>
        <v>46000</v>
      </c>
      <c r="M77" s="17">
        <f t="shared" ref="M77:M82" si="20">F77+G77+H77+J77</f>
        <v>43538</v>
      </c>
      <c r="N77" s="17">
        <f t="shared" ref="N77:N82" si="21">K77+1500</f>
        <v>2462</v>
      </c>
      <c r="O77" s="17">
        <f t="shared" ref="O77:O82" si="22">H77+J77</f>
        <v>6380</v>
      </c>
      <c r="P77" s="18">
        <v>150</v>
      </c>
      <c r="Q77" s="19">
        <v>46113</v>
      </c>
      <c r="R77" s="18" t="s">
        <v>197</v>
      </c>
    </row>
    <row r="78" spans="1:18" ht="65" x14ac:dyDescent="0.3">
      <c r="A78" s="18" t="s">
        <v>143</v>
      </c>
      <c r="B78" s="114" t="s">
        <v>32</v>
      </c>
      <c r="C78" s="18" t="s">
        <v>146</v>
      </c>
      <c r="D78" s="18" t="s">
        <v>335</v>
      </c>
      <c r="E78" s="18" t="s">
        <v>98</v>
      </c>
      <c r="F78" s="18">
        <v>36791</v>
      </c>
      <c r="G78" s="18">
        <v>367</v>
      </c>
      <c r="H78" s="18">
        <v>0</v>
      </c>
      <c r="I78" s="18">
        <f t="shared" si="16"/>
        <v>367</v>
      </c>
      <c r="J78" s="18">
        <v>6380</v>
      </c>
      <c r="K78" s="18">
        <v>963</v>
      </c>
      <c r="L78" s="17">
        <f t="shared" si="19"/>
        <v>46001</v>
      </c>
      <c r="M78" s="17">
        <f t="shared" si="20"/>
        <v>43538</v>
      </c>
      <c r="N78" s="17">
        <f t="shared" si="21"/>
        <v>2463</v>
      </c>
      <c r="O78" s="17">
        <f t="shared" si="22"/>
        <v>6380</v>
      </c>
      <c r="P78" s="18">
        <v>150</v>
      </c>
      <c r="Q78" s="19">
        <v>46113</v>
      </c>
      <c r="R78" s="18" t="s">
        <v>197</v>
      </c>
    </row>
    <row r="79" spans="1:18" ht="78" x14ac:dyDescent="0.3">
      <c r="A79" s="18" t="s">
        <v>153</v>
      </c>
      <c r="B79" s="18" t="s">
        <v>27</v>
      </c>
      <c r="C79" s="18" t="s">
        <v>311</v>
      </c>
      <c r="D79" s="18" t="s">
        <v>336</v>
      </c>
      <c r="E79" s="18" t="s">
        <v>97</v>
      </c>
      <c r="F79" s="18">
        <v>36791</v>
      </c>
      <c r="G79" s="18">
        <v>367</v>
      </c>
      <c r="H79" s="18">
        <v>0</v>
      </c>
      <c r="I79" s="18">
        <f t="shared" si="16"/>
        <v>367</v>
      </c>
      <c r="J79" s="18">
        <v>8485</v>
      </c>
      <c r="K79" s="18">
        <v>1900</v>
      </c>
      <c r="L79" s="17">
        <f t="shared" si="19"/>
        <v>49043</v>
      </c>
      <c r="M79" s="17">
        <f t="shared" si="20"/>
        <v>45643</v>
      </c>
      <c r="N79" s="17">
        <f t="shared" si="21"/>
        <v>3400</v>
      </c>
      <c r="O79" s="17">
        <f t="shared" si="22"/>
        <v>8485</v>
      </c>
      <c r="P79" s="18">
        <v>150</v>
      </c>
      <c r="Q79" s="19">
        <v>46119</v>
      </c>
      <c r="R79" s="18" t="s">
        <v>313</v>
      </c>
    </row>
    <row r="80" spans="1:18" ht="78" x14ac:dyDescent="0.3">
      <c r="A80" s="18" t="s">
        <v>153</v>
      </c>
      <c r="B80" s="18" t="s">
        <v>27</v>
      </c>
      <c r="C80" s="18" t="s">
        <v>311</v>
      </c>
      <c r="D80" s="18" t="s">
        <v>337</v>
      </c>
      <c r="E80" s="18" t="s">
        <v>98</v>
      </c>
      <c r="F80" s="18">
        <v>36791</v>
      </c>
      <c r="G80" s="18">
        <v>367</v>
      </c>
      <c r="H80" s="18">
        <v>0</v>
      </c>
      <c r="I80" s="18">
        <f t="shared" si="16"/>
        <v>367</v>
      </c>
      <c r="J80" s="18">
        <v>8485</v>
      </c>
      <c r="K80" s="18">
        <v>1900</v>
      </c>
      <c r="L80" s="17">
        <f t="shared" si="19"/>
        <v>49043</v>
      </c>
      <c r="M80" s="17">
        <f t="shared" si="20"/>
        <v>45643</v>
      </c>
      <c r="N80" s="17">
        <f t="shared" si="21"/>
        <v>3400</v>
      </c>
      <c r="O80" s="17">
        <f t="shared" si="22"/>
        <v>8485</v>
      </c>
      <c r="P80" s="18">
        <v>150</v>
      </c>
      <c r="Q80" s="19">
        <v>46119</v>
      </c>
      <c r="R80" s="18" t="s">
        <v>313</v>
      </c>
    </row>
    <row r="81" spans="1:18" ht="91" x14ac:dyDescent="0.3">
      <c r="A81" s="18" t="s">
        <v>153</v>
      </c>
      <c r="B81" s="18" t="s">
        <v>27</v>
      </c>
      <c r="C81" s="18" t="s">
        <v>149</v>
      </c>
      <c r="D81" s="18" t="s">
        <v>252</v>
      </c>
      <c r="E81" s="18" t="s">
        <v>97</v>
      </c>
      <c r="F81" s="18">
        <v>36791</v>
      </c>
      <c r="G81" s="18">
        <v>367</v>
      </c>
      <c r="H81" s="18">
        <v>300</v>
      </c>
      <c r="I81" s="18">
        <f t="shared" si="16"/>
        <v>667</v>
      </c>
      <c r="J81" s="18">
        <v>4375</v>
      </c>
      <c r="K81" s="18">
        <v>860</v>
      </c>
      <c r="L81" s="17">
        <f t="shared" si="19"/>
        <v>44193</v>
      </c>
      <c r="M81" s="17">
        <f t="shared" si="20"/>
        <v>41833</v>
      </c>
      <c r="N81" s="17">
        <f t="shared" si="21"/>
        <v>2360</v>
      </c>
      <c r="O81" s="17">
        <f t="shared" si="22"/>
        <v>4675</v>
      </c>
      <c r="P81" s="18">
        <v>150</v>
      </c>
      <c r="Q81" s="19">
        <v>46094</v>
      </c>
      <c r="R81" s="18" t="s">
        <v>207</v>
      </c>
    </row>
    <row r="82" spans="1:18" ht="91" x14ac:dyDescent="0.3">
      <c r="A82" s="18" t="s">
        <v>153</v>
      </c>
      <c r="B82" s="18" t="s">
        <v>27</v>
      </c>
      <c r="C82" s="18" t="s">
        <v>149</v>
      </c>
      <c r="D82" s="18" t="s">
        <v>253</v>
      </c>
      <c r="E82" s="18" t="s">
        <v>98</v>
      </c>
      <c r="F82" s="18">
        <v>36791</v>
      </c>
      <c r="G82" s="18">
        <v>367</v>
      </c>
      <c r="H82" s="18">
        <v>240</v>
      </c>
      <c r="I82" s="18">
        <f t="shared" si="16"/>
        <v>607</v>
      </c>
      <c r="J82" s="18">
        <v>4375</v>
      </c>
      <c r="K82" s="18">
        <v>860</v>
      </c>
      <c r="L82" s="17">
        <f t="shared" si="19"/>
        <v>44133</v>
      </c>
      <c r="M82" s="17">
        <f t="shared" si="20"/>
        <v>41773</v>
      </c>
      <c r="N82" s="17">
        <f t="shared" si="21"/>
        <v>2360</v>
      </c>
      <c r="O82" s="17">
        <f t="shared" si="22"/>
        <v>4615</v>
      </c>
      <c r="P82" s="18">
        <v>150</v>
      </c>
      <c r="Q82" s="19">
        <v>46094</v>
      </c>
      <c r="R82" s="18" t="s">
        <v>207</v>
      </c>
    </row>
    <row r="83" spans="1:18" ht="78" x14ac:dyDescent="0.3">
      <c r="A83" s="18" t="s">
        <v>93</v>
      </c>
      <c r="B83" s="18" t="s">
        <v>27</v>
      </c>
      <c r="C83" s="18" t="s">
        <v>282</v>
      </c>
      <c r="D83" s="18" t="s">
        <v>283</v>
      </c>
      <c r="E83" s="18" t="s">
        <v>97</v>
      </c>
      <c r="F83" s="18">
        <v>36791</v>
      </c>
      <c r="G83" s="18">
        <v>367</v>
      </c>
      <c r="H83" s="18">
        <v>0</v>
      </c>
      <c r="I83" s="18">
        <f t="shared" si="16"/>
        <v>367</v>
      </c>
      <c r="J83" s="18">
        <v>5000</v>
      </c>
      <c r="K83" s="18">
        <v>2000</v>
      </c>
      <c r="L83" s="17">
        <f t="shared" si="19"/>
        <v>45658</v>
      </c>
      <c r="M83" s="17">
        <f>F83+G83+H83</f>
        <v>37158</v>
      </c>
      <c r="N83" s="17">
        <f>J83+K83+1500</f>
        <v>8500</v>
      </c>
      <c r="O83" s="17">
        <f>H83</f>
        <v>0</v>
      </c>
      <c r="P83" s="18">
        <v>150</v>
      </c>
      <c r="Q83" s="19">
        <v>46111</v>
      </c>
      <c r="R83" s="18" t="s">
        <v>284</v>
      </c>
    </row>
    <row r="84" spans="1:18" ht="78" x14ac:dyDescent="0.3">
      <c r="A84" s="18" t="s">
        <v>93</v>
      </c>
      <c r="B84" s="18" t="s">
        <v>27</v>
      </c>
      <c r="C84" s="18" t="s">
        <v>282</v>
      </c>
      <c r="D84" s="18" t="s">
        <v>285</v>
      </c>
      <c r="E84" s="18" t="s">
        <v>98</v>
      </c>
      <c r="F84" s="18">
        <v>36791</v>
      </c>
      <c r="G84" s="18">
        <v>367</v>
      </c>
      <c r="H84" s="18">
        <v>0</v>
      </c>
      <c r="I84" s="18">
        <f t="shared" si="16"/>
        <v>367</v>
      </c>
      <c r="J84" s="18">
        <v>5000</v>
      </c>
      <c r="K84" s="18">
        <v>2000</v>
      </c>
      <c r="L84" s="17">
        <f t="shared" si="19"/>
        <v>45658</v>
      </c>
      <c r="M84" s="17">
        <f>F84+G84+H84</f>
        <v>37158</v>
      </c>
      <c r="N84" s="17">
        <f>J84+K84+1500</f>
        <v>8500</v>
      </c>
      <c r="O84" s="17">
        <f>H84</f>
        <v>0</v>
      </c>
      <c r="P84" s="18">
        <v>150</v>
      </c>
      <c r="Q84" s="19">
        <v>46111</v>
      </c>
      <c r="R84" s="18" t="s">
        <v>284</v>
      </c>
    </row>
    <row r="85" spans="1:18" ht="52" x14ac:dyDescent="0.3">
      <c r="A85" s="18" t="s">
        <v>154</v>
      </c>
      <c r="B85" s="18" t="s">
        <v>27</v>
      </c>
      <c r="C85" s="18" t="s">
        <v>338</v>
      </c>
      <c r="D85" s="18" t="s">
        <v>339</v>
      </c>
      <c r="E85" s="18" t="s">
        <v>97</v>
      </c>
      <c r="F85" s="18">
        <v>36791</v>
      </c>
      <c r="G85" s="18">
        <v>367</v>
      </c>
      <c r="H85" s="18">
        <v>1000</v>
      </c>
      <c r="I85" s="18">
        <f t="shared" si="16"/>
        <v>1367</v>
      </c>
      <c r="J85" s="18">
        <v>4000</v>
      </c>
      <c r="K85" s="18">
        <v>3000</v>
      </c>
      <c r="L85" s="17">
        <f t="shared" si="19"/>
        <v>46658</v>
      </c>
      <c r="M85" s="17">
        <f>F85+G85+H85+J85</f>
        <v>42158</v>
      </c>
      <c r="N85" s="17">
        <f>K85+1500</f>
        <v>4500</v>
      </c>
      <c r="O85" s="17">
        <f>H85+J85</f>
        <v>5000</v>
      </c>
      <c r="P85" s="18">
        <v>150</v>
      </c>
      <c r="Q85" s="19">
        <v>46155</v>
      </c>
      <c r="R85" s="18" t="s">
        <v>340</v>
      </c>
    </row>
    <row r="86" spans="1:18" ht="52" x14ac:dyDescent="0.3">
      <c r="A86" s="18" t="s">
        <v>154</v>
      </c>
      <c r="B86" s="18" t="s">
        <v>27</v>
      </c>
      <c r="C86" s="18" t="s">
        <v>338</v>
      </c>
      <c r="D86" s="18" t="s">
        <v>341</v>
      </c>
      <c r="E86" s="18" t="s">
        <v>98</v>
      </c>
      <c r="F86" s="18">
        <v>36791</v>
      </c>
      <c r="G86" s="18">
        <v>367</v>
      </c>
      <c r="H86" s="18">
        <v>1000</v>
      </c>
      <c r="I86" s="18">
        <f t="shared" si="16"/>
        <v>1367</v>
      </c>
      <c r="J86" s="18">
        <v>4000</v>
      </c>
      <c r="K86" s="18">
        <v>3000</v>
      </c>
      <c r="L86" s="17">
        <f t="shared" si="19"/>
        <v>46658</v>
      </c>
      <c r="M86" s="17">
        <f>F86+G86+H86+J86</f>
        <v>42158</v>
      </c>
      <c r="N86" s="17">
        <f>K86+1500</f>
        <v>4500</v>
      </c>
      <c r="O86" s="17">
        <f>H86+J86</f>
        <v>5000</v>
      </c>
      <c r="P86" s="18">
        <v>150</v>
      </c>
      <c r="Q86" s="19">
        <v>46155</v>
      </c>
      <c r="R86" s="18" t="s">
        <v>340</v>
      </c>
    </row>
    <row r="87" spans="1:18" x14ac:dyDescent="0.3">
      <c r="C87" s="18"/>
      <c r="D87" s="18"/>
      <c r="F87" s="18"/>
      <c r="G87" s="18"/>
      <c r="H87" s="18"/>
      <c r="I87" s="18"/>
      <c r="J87" s="18"/>
      <c r="K87" s="18"/>
      <c r="P87" s="18"/>
      <c r="Q87" s="19"/>
      <c r="R87" s="18"/>
    </row>
    <row r="88" spans="1:18" x14ac:dyDescent="0.3">
      <c r="C88" s="18"/>
      <c r="D88" s="18"/>
      <c r="F88" s="18"/>
      <c r="G88" s="18"/>
      <c r="H88" s="18"/>
      <c r="I88" s="18"/>
      <c r="J88" s="18"/>
      <c r="K88" s="18"/>
      <c r="P88" s="18"/>
      <c r="Q88" s="19"/>
      <c r="R88" s="18"/>
    </row>
    <row r="89" spans="1:18" x14ac:dyDescent="0.3">
      <c r="C89" s="18"/>
      <c r="D89" s="18"/>
      <c r="F89" s="18"/>
      <c r="G89" s="18"/>
      <c r="H89" s="18"/>
      <c r="I89" s="18"/>
      <c r="J89" s="18"/>
      <c r="K89" s="18"/>
      <c r="P89" s="18"/>
      <c r="Q89" s="19"/>
      <c r="R89" s="18"/>
    </row>
    <row r="90" spans="1:18" x14ac:dyDescent="0.3">
      <c r="C90" s="18"/>
      <c r="D90" s="18"/>
      <c r="F90" s="18"/>
      <c r="G90" s="18"/>
      <c r="H90" s="18"/>
      <c r="I90" s="18"/>
      <c r="J90" s="18"/>
      <c r="K90" s="18"/>
      <c r="P90" s="18"/>
      <c r="Q90" s="19"/>
      <c r="R90" s="18"/>
    </row>
    <row r="91" spans="1:18" x14ac:dyDescent="0.3">
      <c r="C91" s="18"/>
      <c r="D91" s="18"/>
      <c r="F91" s="18"/>
      <c r="G91" s="18"/>
      <c r="H91" s="18"/>
      <c r="I91" s="18"/>
      <c r="J91" s="18"/>
      <c r="K91" s="18"/>
      <c r="P91" s="18"/>
      <c r="Q91" s="19"/>
      <c r="R91" s="18"/>
    </row>
    <row r="92" spans="1:18" x14ac:dyDescent="0.3">
      <c r="C92" s="18"/>
      <c r="D92" s="18"/>
      <c r="F92" s="18"/>
      <c r="G92" s="18"/>
      <c r="H92" s="18"/>
      <c r="I92" s="18"/>
      <c r="J92" s="18"/>
      <c r="K92" s="18"/>
      <c r="P92" s="18"/>
      <c r="Q92" s="19"/>
      <c r="R92" s="18"/>
    </row>
    <row r="93" spans="1:18" x14ac:dyDescent="0.3">
      <c r="C93" s="18"/>
      <c r="D93" s="18"/>
      <c r="F93" s="18"/>
      <c r="G93" s="18"/>
      <c r="H93" s="18"/>
      <c r="I93" s="18"/>
      <c r="J93" s="18"/>
      <c r="K93" s="18"/>
      <c r="P93" s="18"/>
      <c r="Q93" s="19"/>
      <c r="R93" s="18"/>
    </row>
    <row r="94" spans="1:18" x14ac:dyDescent="0.3">
      <c r="C94" s="18"/>
      <c r="D94" s="18"/>
      <c r="F94" s="40"/>
      <c r="G94" s="18"/>
      <c r="H94" s="18"/>
      <c r="I94" s="18"/>
      <c r="J94" s="18"/>
      <c r="K94" s="18"/>
      <c r="P94" s="18"/>
      <c r="Q94" s="19"/>
      <c r="R94" s="18"/>
    </row>
    <row r="95" spans="1:18" x14ac:dyDescent="0.3">
      <c r="C95" s="18"/>
      <c r="D95" s="18"/>
      <c r="F95" s="18"/>
      <c r="G95" s="18"/>
      <c r="H95" s="18"/>
      <c r="I95" s="18"/>
      <c r="J95" s="18"/>
      <c r="K95" s="18"/>
      <c r="P95" s="18"/>
      <c r="Q95" s="19"/>
      <c r="R95" s="18"/>
    </row>
    <row r="96" spans="1:18" x14ac:dyDescent="0.3">
      <c r="C96" s="18"/>
      <c r="D96" s="18"/>
      <c r="F96" s="40"/>
      <c r="G96" s="18"/>
      <c r="H96" s="18"/>
      <c r="I96" s="18"/>
      <c r="J96" s="18"/>
      <c r="K96" s="18"/>
      <c r="P96" s="18"/>
      <c r="Q96" s="19"/>
      <c r="R96" s="18"/>
    </row>
    <row r="97" spans="3:18" x14ac:dyDescent="0.3">
      <c r="C97" s="18"/>
      <c r="D97" s="18"/>
      <c r="F97" s="40"/>
      <c r="G97" s="18"/>
      <c r="H97" s="18"/>
      <c r="I97" s="18"/>
      <c r="J97" s="18"/>
      <c r="K97" s="18"/>
      <c r="P97" s="18"/>
      <c r="Q97" s="19"/>
      <c r="R97" s="18"/>
    </row>
    <row r="98" spans="3:18" x14ac:dyDescent="0.3">
      <c r="C98" s="18"/>
      <c r="D98" s="18"/>
      <c r="F98" s="18"/>
      <c r="G98" s="18"/>
      <c r="H98" s="18"/>
      <c r="I98" s="18"/>
      <c r="J98" s="18"/>
      <c r="K98" s="18"/>
      <c r="P98" s="18"/>
      <c r="Q98" s="19"/>
      <c r="R98" s="18"/>
    </row>
    <row r="99" spans="3:18" x14ac:dyDescent="0.3">
      <c r="C99" s="18"/>
      <c r="D99" s="18"/>
      <c r="F99" s="18"/>
      <c r="G99" s="18"/>
      <c r="H99" s="18"/>
      <c r="I99" s="18"/>
      <c r="J99" s="18"/>
      <c r="K99" s="18"/>
      <c r="P99" s="18"/>
      <c r="Q99" s="19"/>
      <c r="R99" s="18"/>
    </row>
    <row r="100" spans="3:18" x14ac:dyDescent="0.3">
      <c r="C100" s="18"/>
      <c r="D100" s="18"/>
      <c r="F100" s="18"/>
      <c r="G100" s="18"/>
      <c r="H100" s="18"/>
      <c r="I100" s="18"/>
      <c r="J100" s="18"/>
      <c r="K100" s="18"/>
      <c r="P100" s="18"/>
      <c r="Q100" s="19"/>
      <c r="R100" s="18"/>
    </row>
    <row r="101" spans="3:18" x14ac:dyDescent="0.3">
      <c r="C101" s="18"/>
      <c r="D101" s="18"/>
      <c r="F101" s="18"/>
      <c r="G101" s="18"/>
      <c r="H101" s="18"/>
      <c r="I101" s="18"/>
      <c r="J101" s="18"/>
      <c r="K101" s="18"/>
      <c r="P101" s="18"/>
      <c r="Q101" s="19"/>
      <c r="R101" s="18"/>
    </row>
    <row r="102" spans="3:18" x14ac:dyDescent="0.3">
      <c r="C102" s="18"/>
      <c r="D102" s="18"/>
      <c r="F102" s="18"/>
      <c r="G102" s="18"/>
      <c r="H102" s="18"/>
      <c r="I102" s="18"/>
      <c r="J102" s="18"/>
      <c r="K102" s="18"/>
      <c r="P102" s="18"/>
      <c r="Q102" s="19"/>
      <c r="R102" s="18"/>
    </row>
    <row r="103" spans="3:18" x14ac:dyDescent="0.3">
      <c r="C103" s="18"/>
      <c r="D103" s="18"/>
      <c r="F103" s="18"/>
      <c r="G103" s="18"/>
      <c r="H103" s="18"/>
      <c r="I103" s="18"/>
      <c r="J103" s="18"/>
      <c r="K103" s="18"/>
      <c r="P103" s="18"/>
      <c r="Q103" s="19"/>
      <c r="R103" s="18"/>
    </row>
    <row r="104" spans="3:18" x14ac:dyDescent="0.3">
      <c r="C104" s="18"/>
      <c r="D104" s="18"/>
      <c r="F104" s="18"/>
      <c r="G104" s="18"/>
      <c r="H104" s="18"/>
      <c r="I104" s="18"/>
      <c r="J104" s="18"/>
      <c r="K104" s="18"/>
      <c r="P104" s="18"/>
      <c r="Q104" s="19"/>
      <c r="R104" s="18"/>
    </row>
    <row r="105" spans="3:18" x14ac:dyDescent="0.3">
      <c r="C105" s="18"/>
      <c r="D105" s="18"/>
      <c r="F105" s="18"/>
      <c r="G105" s="18"/>
      <c r="H105" s="18"/>
      <c r="I105" s="18"/>
      <c r="J105" s="18"/>
      <c r="K105" s="18"/>
      <c r="P105" s="18"/>
      <c r="Q105" s="19"/>
      <c r="R105" s="18"/>
    </row>
    <row r="106" spans="3:18" x14ac:dyDescent="0.3">
      <c r="C106" s="18"/>
      <c r="D106" s="18"/>
      <c r="F106" s="18"/>
      <c r="G106" s="18"/>
      <c r="H106" s="18"/>
      <c r="I106" s="18"/>
      <c r="J106" s="18"/>
      <c r="K106" s="18"/>
      <c r="P106" s="18"/>
      <c r="Q106" s="19"/>
      <c r="R106" s="18"/>
    </row>
    <row r="107" spans="3:18" x14ac:dyDescent="0.3">
      <c r="C107" s="18"/>
      <c r="D107" s="18"/>
      <c r="F107" s="18"/>
      <c r="G107" s="18"/>
      <c r="H107" s="18"/>
      <c r="I107" s="18"/>
      <c r="J107" s="18"/>
      <c r="K107" s="18"/>
      <c r="P107" s="18"/>
      <c r="Q107" s="19"/>
      <c r="R107" s="18"/>
    </row>
    <row r="108" spans="3:18" x14ac:dyDescent="0.3">
      <c r="C108" s="18"/>
      <c r="D108" s="18"/>
      <c r="F108" s="18"/>
      <c r="G108" s="18"/>
      <c r="H108" s="18"/>
      <c r="I108" s="18"/>
      <c r="J108" s="18"/>
      <c r="K108" s="18"/>
      <c r="P108" s="18"/>
      <c r="Q108" s="19"/>
      <c r="R108" s="18"/>
    </row>
    <row r="109" spans="3:18" x14ac:dyDescent="0.3">
      <c r="C109" s="18"/>
      <c r="D109" s="18"/>
      <c r="F109" s="18"/>
      <c r="G109" s="18"/>
      <c r="H109" s="18"/>
      <c r="I109" s="18"/>
      <c r="J109" s="18"/>
      <c r="K109" s="18"/>
      <c r="P109" s="18"/>
      <c r="Q109" s="19"/>
      <c r="R109" s="18"/>
    </row>
    <row r="110" spans="3:18" x14ac:dyDescent="0.3">
      <c r="C110" s="18"/>
      <c r="D110" s="18"/>
      <c r="F110" s="18"/>
      <c r="G110" s="18"/>
      <c r="H110" s="18"/>
      <c r="I110" s="18"/>
      <c r="J110" s="18"/>
      <c r="K110" s="18"/>
      <c r="P110" s="18"/>
      <c r="Q110" s="19"/>
      <c r="R110" s="18"/>
    </row>
    <row r="111" spans="3:18" x14ac:dyDescent="0.3">
      <c r="C111" s="18"/>
      <c r="D111" s="18"/>
      <c r="F111" s="18"/>
      <c r="G111" s="18"/>
      <c r="H111" s="18"/>
      <c r="I111" s="18"/>
      <c r="J111" s="18"/>
      <c r="K111" s="18"/>
      <c r="P111" s="18"/>
      <c r="Q111" s="19"/>
      <c r="R111" s="18"/>
    </row>
    <row r="112" spans="3:18" x14ac:dyDescent="0.3">
      <c r="C112" s="18"/>
      <c r="D112" s="18"/>
      <c r="F112" s="18"/>
      <c r="G112" s="18"/>
      <c r="H112" s="18"/>
      <c r="I112" s="18"/>
      <c r="J112" s="18"/>
      <c r="K112" s="18"/>
      <c r="P112" s="18"/>
      <c r="Q112" s="19"/>
      <c r="R112" s="18"/>
    </row>
    <row r="113" spans="3:18" x14ac:dyDescent="0.3">
      <c r="C113" s="18"/>
      <c r="D113" s="18"/>
      <c r="F113" s="18"/>
      <c r="G113" s="18"/>
      <c r="H113" s="18"/>
      <c r="I113" s="18"/>
      <c r="J113" s="18"/>
      <c r="K113" s="18"/>
      <c r="P113" s="18"/>
      <c r="Q113" s="19"/>
      <c r="R113" s="18"/>
    </row>
    <row r="114" spans="3:18" x14ac:dyDescent="0.3">
      <c r="C114" s="18"/>
      <c r="D114" s="18"/>
      <c r="F114" s="18"/>
      <c r="G114" s="18"/>
      <c r="H114" s="18"/>
      <c r="I114" s="18"/>
      <c r="J114" s="18"/>
      <c r="K114" s="18"/>
      <c r="P114" s="18"/>
      <c r="Q114" s="19"/>
      <c r="R114" s="18"/>
    </row>
    <row r="115" spans="3:18" x14ac:dyDescent="0.3">
      <c r="C115" s="18"/>
      <c r="D115" s="18"/>
      <c r="F115" s="18"/>
      <c r="G115" s="18"/>
      <c r="H115" s="18"/>
      <c r="I115" s="18"/>
      <c r="J115" s="18"/>
      <c r="K115" s="18"/>
      <c r="P115" s="18"/>
      <c r="Q115" s="19"/>
      <c r="R115" s="18"/>
    </row>
    <row r="116" spans="3:18" x14ac:dyDescent="0.3">
      <c r="C116" s="18"/>
      <c r="D116" s="18"/>
      <c r="F116" s="18"/>
      <c r="G116" s="18"/>
      <c r="H116" s="18"/>
      <c r="I116" s="18"/>
      <c r="J116" s="18"/>
      <c r="K116" s="18"/>
      <c r="P116" s="18"/>
      <c r="Q116" s="19"/>
      <c r="R116" s="18"/>
    </row>
    <row r="117" spans="3:18" x14ac:dyDescent="0.3">
      <c r="C117" s="18"/>
      <c r="D117" s="18"/>
      <c r="F117" s="18"/>
      <c r="G117" s="18"/>
      <c r="H117" s="18"/>
      <c r="I117" s="18"/>
      <c r="J117" s="18"/>
      <c r="K117" s="18"/>
      <c r="P117" s="18"/>
      <c r="Q117" s="19"/>
      <c r="R117" s="18"/>
    </row>
    <row r="118" spans="3:18" x14ac:dyDescent="0.3">
      <c r="C118" s="18"/>
      <c r="D118" s="18"/>
      <c r="F118" s="18"/>
      <c r="G118" s="18"/>
      <c r="H118" s="18"/>
      <c r="I118" s="18"/>
      <c r="J118" s="18"/>
      <c r="K118" s="18"/>
      <c r="P118" s="18"/>
      <c r="Q118" s="19"/>
      <c r="R118" s="18"/>
    </row>
    <row r="119" spans="3:18" x14ac:dyDescent="0.3">
      <c r="C119" s="18"/>
      <c r="D119" s="18"/>
      <c r="F119" s="18"/>
      <c r="G119" s="18"/>
      <c r="H119" s="18"/>
      <c r="I119" s="18"/>
      <c r="J119" s="18"/>
      <c r="K119" s="18"/>
      <c r="P119" s="18"/>
      <c r="Q119" s="19"/>
      <c r="R119" s="18"/>
    </row>
    <row r="120" spans="3:18" x14ac:dyDescent="0.3">
      <c r="C120" s="18"/>
      <c r="D120" s="18"/>
      <c r="F120" s="18"/>
      <c r="G120" s="18"/>
      <c r="H120" s="18"/>
      <c r="I120" s="18"/>
      <c r="J120" s="18"/>
      <c r="K120" s="18"/>
      <c r="P120" s="18"/>
      <c r="Q120" s="19"/>
      <c r="R120" s="18"/>
    </row>
    <row r="121" spans="3:18" x14ac:dyDescent="0.3">
      <c r="C121" s="18"/>
      <c r="D121" s="18"/>
      <c r="F121" s="18"/>
      <c r="G121" s="18"/>
      <c r="H121" s="18"/>
      <c r="I121" s="18"/>
      <c r="J121" s="18"/>
      <c r="K121" s="18"/>
      <c r="P121" s="18"/>
      <c r="Q121" s="19"/>
      <c r="R121" s="18"/>
    </row>
    <row r="122" spans="3:18" x14ac:dyDescent="0.3">
      <c r="C122" s="18"/>
      <c r="D122" s="18"/>
      <c r="F122" s="18"/>
      <c r="G122" s="18"/>
      <c r="H122" s="18"/>
      <c r="I122" s="18"/>
      <c r="J122" s="18"/>
      <c r="K122" s="18"/>
      <c r="P122" s="18"/>
      <c r="Q122" s="19"/>
      <c r="R122" s="18"/>
    </row>
    <row r="123" spans="3:18" x14ac:dyDescent="0.3">
      <c r="C123" s="18"/>
      <c r="D123" s="18"/>
      <c r="F123" s="18"/>
      <c r="G123" s="18"/>
      <c r="H123" s="18"/>
      <c r="I123" s="18"/>
      <c r="J123" s="18"/>
      <c r="K123" s="18"/>
      <c r="P123" s="18"/>
      <c r="Q123" s="19"/>
      <c r="R123" s="18"/>
    </row>
    <row r="124" spans="3:18" x14ac:dyDescent="0.3">
      <c r="C124" s="18"/>
      <c r="D124" s="18"/>
      <c r="F124" s="18"/>
      <c r="G124" s="18"/>
      <c r="H124" s="18"/>
      <c r="I124" s="18"/>
      <c r="J124" s="18"/>
      <c r="K124" s="18"/>
      <c r="P124" s="18"/>
      <c r="Q124" s="19"/>
      <c r="R124" s="18"/>
    </row>
    <row r="125" spans="3:18" x14ac:dyDescent="0.3">
      <c r="C125" s="18"/>
      <c r="D125" s="18"/>
      <c r="F125" s="18"/>
      <c r="G125" s="18"/>
      <c r="H125" s="18"/>
      <c r="I125" s="18"/>
      <c r="J125" s="18"/>
      <c r="K125" s="18"/>
      <c r="P125" s="18"/>
      <c r="Q125" s="19"/>
      <c r="R125" s="18"/>
    </row>
    <row r="126" spans="3:18" x14ac:dyDescent="0.3">
      <c r="C126" s="18"/>
      <c r="D126" s="18"/>
      <c r="F126" s="18"/>
      <c r="G126" s="18"/>
      <c r="H126" s="18"/>
      <c r="I126" s="18"/>
      <c r="J126" s="18"/>
      <c r="K126" s="18"/>
      <c r="P126" s="18"/>
      <c r="Q126" s="19"/>
      <c r="R126" s="18"/>
    </row>
    <row r="127" spans="3:18" x14ac:dyDescent="0.3">
      <c r="C127" s="18"/>
      <c r="D127" s="18"/>
      <c r="F127" s="40"/>
      <c r="G127" s="18"/>
      <c r="H127" s="18"/>
      <c r="I127" s="18"/>
      <c r="J127" s="18"/>
      <c r="K127" s="18"/>
      <c r="P127" s="18"/>
      <c r="Q127" s="19"/>
      <c r="R127" s="18"/>
    </row>
    <row r="128" spans="3:18" x14ac:dyDescent="0.3">
      <c r="C128" s="18"/>
      <c r="D128" s="18"/>
      <c r="F128" s="18"/>
      <c r="G128" s="18"/>
      <c r="H128" s="18"/>
      <c r="I128" s="18"/>
      <c r="J128" s="18"/>
      <c r="K128" s="18"/>
      <c r="P128" s="18"/>
      <c r="Q128" s="19"/>
      <c r="R128" s="18"/>
    </row>
    <row r="129" spans="3:18" x14ac:dyDescent="0.3">
      <c r="C129" s="18"/>
      <c r="D129" s="18"/>
      <c r="F129" s="18"/>
      <c r="G129" s="18"/>
      <c r="H129" s="18"/>
      <c r="I129" s="18"/>
      <c r="J129" s="18"/>
      <c r="K129" s="18"/>
      <c r="Q129" s="19"/>
      <c r="R129" s="18"/>
    </row>
    <row r="130" spans="3:18" x14ac:dyDescent="0.3">
      <c r="C130" s="18"/>
      <c r="D130" s="18"/>
      <c r="F130" s="18"/>
      <c r="G130" s="18"/>
      <c r="H130" s="18"/>
      <c r="I130" s="18"/>
      <c r="J130" s="18"/>
      <c r="K130" s="18"/>
      <c r="Q130" s="19"/>
      <c r="R130" s="18"/>
    </row>
    <row r="131" spans="3:18" x14ac:dyDescent="0.3">
      <c r="C131" s="18"/>
      <c r="D131" s="18"/>
      <c r="F131" s="18"/>
      <c r="G131" s="18"/>
      <c r="H131" s="18"/>
      <c r="I131" s="18"/>
      <c r="J131" s="18"/>
      <c r="K131" s="18"/>
      <c r="Q131" s="19"/>
      <c r="R131" s="18"/>
    </row>
    <row r="132" spans="3:18" x14ac:dyDescent="0.3">
      <c r="C132" s="18"/>
      <c r="D132" s="18"/>
      <c r="F132" s="18"/>
      <c r="G132" s="18"/>
      <c r="H132" s="18"/>
      <c r="I132" s="18"/>
      <c r="J132" s="18"/>
      <c r="K132" s="18"/>
      <c r="Q132" s="19"/>
      <c r="R132" s="18"/>
    </row>
    <row r="133" spans="3:18" x14ac:dyDescent="0.3">
      <c r="C133" s="18"/>
      <c r="D133" s="18"/>
      <c r="F133" s="18"/>
      <c r="G133" s="18"/>
      <c r="H133" s="18"/>
      <c r="I133" s="18"/>
      <c r="J133" s="18"/>
      <c r="K133" s="18"/>
      <c r="P133" s="18"/>
      <c r="Q133" s="19"/>
      <c r="R133" s="18"/>
    </row>
    <row r="134" spans="3:18" x14ac:dyDescent="0.3">
      <c r="C134" s="18"/>
      <c r="D134" s="18"/>
      <c r="F134" s="18"/>
      <c r="G134" s="18"/>
      <c r="H134" s="18"/>
      <c r="I134" s="18"/>
      <c r="J134" s="18"/>
      <c r="K134" s="18"/>
      <c r="P134" s="18"/>
      <c r="Q134" s="19"/>
      <c r="R134" s="18"/>
    </row>
    <row r="135" spans="3:18" x14ac:dyDescent="0.3">
      <c r="C135" s="18"/>
      <c r="D135" s="18"/>
      <c r="F135" s="18"/>
      <c r="G135" s="18"/>
      <c r="H135" s="18"/>
      <c r="I135" s="18"/>
      <c r="J135" s="18"/>
      <c r="K135" s="18"/>
      <c r="P135" s="18"/>
      <c r="Q135" s="19"/>
      <c r="R135" s="18"/>
    </row>
    <row r="136" spans="3:18" x14ac:dyDescent="0.3">
      <c r="C136" s="18"/>
      <c r="D136" s="18"/>
      <c r="F136" s="18"/>
      <c r="G136" s="18"/>
      <c r="H136" s="18"/>
      <c r="I136" s="18"/>
      <c r="J136" s="18"/>
      <c r="K136" s="18"/>
      <c r="P136" s="18"/>
      <c r="Q136" s="19"/>
      <c r="R136" s="18"/>
    </row>
    <row r="137" spans="3:18" x14ac:dyDescent="0.3">
      <c r="C137" s="18"/>
      <c r="D137" s="18"/>
      <c r="F137" s="18"/>
      <c r="G137" s="18"/>
      <c r="H137" s="18"/>
      <c r="I137" s="18"/>
      <c r="J137" s="18"/>
      <c r="K137" s="18"/>
      <c r="Q137" s="19"/>
      <c r="R137" s="18"/>
    </row>
    <row r="138" spans="3:18" x14ac:dyDescent="0.3">
      <c r="C138" s="18"/>
      <c r="D138" s="18"/>
      <c r="F138" s="18"/>
      <c r="G138" s="18"/>
      <c r="H138" s="18"/>
      <c r="I138" s="18"/>
      <c r="J138" s="18"/>
      <c r="K138" s="18"/>
      <c r="Q138" s="19"/>
      <c r="R138" s="18"/>
    </row>
    <row r="139" spans="3:18" x14ac:dyDescent="0.3">
      <c r="C139" s="18"/>
      <c r="D139" s="18"/>
      <c r="F139" s="18"/>
      <c r="G139" s="18"/>
      <c r="H139" s="18"/>
      <c r="I139" s="18"/>
      <c r="J139" s="18"/>
      <c r="K139" s="18"/>
      <c r="Q139" s="19"/>
      <c r="R139" s="18"/>
    </row>
    <row r="140" spans="3:18" x14ac:dyDescent="0.3">
      <c r="C140" s="18"/>
      <c r="D140" s="18"/>
      <c r="F140" s="18"/>
      <c r="G140" s="18"/>
      <c r="H140" s="18"/>
      <c r="I140" s="18"/>
      <c r="J140" s="18"/>
      <c r="K140" s="18"/>
      <c r="Q140" s="19"/>
      <c r="R140" s="18"/>
    </row>
    <row r="141" spans="3:18" x14ac:dyDescent="0.3">
      <c r="C141" s="18"/>
      <c r="D141" s="18"/>
      <c r="F141" s="18"/>
      <c r="G141" s="18"/>
      <c r="H141" s="18"/>
      <c r="I141" s="18"/>
      <c r="J141" s="18"/>
      <c r="K141" s="18"/>
      <c r="Q141" s="19"/>
      <c r="R141" s="18"/>
    </row>
    <row r="142" spans="3:18" x14ac:dyDescent="0.3">
      <c r="C142" s="18"/>
      <c r="D142" s="18"/>
      <c r="F142" s="18"/>
      <c r="G142" s="18"/>
      <c r="H142" s="18"/>
      <c r="I142" s="18"/>
      <c r="J142" s="18"/>
      <c r="K142" s="18"/>
      <c r="Q142" s="19"/>
      <c r="R142" s="18"/>
    </row>
    <row r="143" spans="3:18" x14ac:dyDescent="0.3">
      <c r="C143" s="18"/>
      <c r="D143" s="18"/>
      <c r="F143" s="18"/>
      <c r="G143" s="18"/>
      <c r="H143" s="18"/>
      <c r="I143" s="18"/>
      <c r="J143" s="18"/>
      <c r="K143" s="18"/>
      <c r="Q143" s="19"/>
      <c r="R143" s="18"/>
    </row>
    <row r="144" spans="3:18" x14ac:dyDescent="0.3">
      <c r="C144" s="18"/>
      <c r="D144" s="18"/>
      <c r="F144" s="18"/>
      <c r="G144" s="18"/>
      <c r="H144" s="18"/>
      <c r="I144" s="18"/>
      <c r="J144" s="18"/>
      <c r="K144" s="18"/>
      <c r="Q144" s="19"/>
      <c r="R144" s="18"/>
    </row>
    <row r="145" spans="3:18" x14ac:dyDescent="0.3">
      <c r="C145" s="18"/>
      <c r="D145" s="18"/>
      <c r="F145" s="18"/>
      <c r="G145" s="18"/>
      <c r="H145" s="18"/>
      <c r="I145" s="18"/>
      <c r="J145" s="18"/>
      <c r="K145" s="18"/>
      <c r="Q145" s="19"/>
      <c r="R145" s="18"/>
    </row>
    <row r="146" spans="3:18" x14ac:dyDescent="0.3">
      <c r="C146" s="18"/>
      <c r="D146" s="18"/>
      <c r="F146" s="18"/>
      <c r="G146" s="18"/>
      <c r="H146" s="18"/>
      <c r="I146" s="18"/>
      <c r="J146" s="18"/>
      <c r="K146" s="18"/>
      <c r="Q146" s="19"/>
      <c r="R146" s="18"/>
    </row>
    <row r="147" spans="3:18" x14ac:dyDescent="0.3">
      <c r="C147" s="18"/>
      <c r="D147" s="18"/>
      <c r="F147" s="18"/>
      <c r="G147" s="18"/>
      <c r="H147" s="18"/>
      <c r="I147" s="18"/>
      <c r="J147" s="18"/>
      <c r="K147" s="18"/>
      <c r="Q147" s="19"/>
      <c r="R147" s="18"/>
    </row>
    <row r="148" spans="3:18" x14ac:dyDescent="0.3">
      <c r="C148" s="18"/>
      <c r="D148" s="18"/>
      <c r="F148" s="18"/>
      <c r="G148" s="18"/>
      <c r="H148" s="18"/>
      <c r="I148" s="18"/>
      <c r="J148" s="18"/>
      <c r="K148" s="18"/>
      <c r="Q148" s="19"/>
      <c r="R148" s="18"/>
    </row>
    <row r="149" spans="3:18" x14ac:dyDescent="0.3">
      <c r="C149" s="18"/>
      <c r="D149" s="18"/>
      <c r="F149" s="18"/>
      <c r="G149" s="18"/>
      <c r="H149" s="18"/>
      <c r="I149" s="18"/>
      <c r="J149" s="18"/>
      <c r="K149" s="18"/>
      <c r="Q149" s="19"/>
      <c r="R149" s="18"/>
    </row>
    <row r="150" spans="3:18" x14ac:dyDescent="0.3">
      <c r="C150" s="18"/>
      <c r="D150" s="18"/>
      <c r="F150" s="18"/>
      <c r="G150" s="18"/>
      <c r="H150" s="18"/>
      <c r="I150" s="18"/>
      <c r="J150" s="18"/>
      <c r="K150" s="18"/>
      <c r="Q150" s="19"/>
      <c r="R150" s="18"/>
    </row>
    <row r="151" spans="3:18" x14ac:dyDescent="0.3">
      <c r="C151" s="18"/>
      <c r="D151" s="18"/>
      <c r="F151" s="18"/>
      <c r="G151" s="18"/>
      <c r="H151" s="18"/>
      <c r="I151" s="18"/>
      <c r="J151" s="18"/>
      <c r="K151" s="18"/>
      <c r="Q151" s="19"/>
      <c r="R151" s="18"/>
    </row>
    <row r="152" spans="3:18" x14ac:dyDescent="0.3">
      <c r="C152" s="18"/>
      <c r="D152" s="18"/>
      <c r="F152" s="18"/>
      <c r="G152" s="18"/>
      <c r="H152" s="18"/>
      <c r="I152" s="18"/>
      <c r="J152" s="18"/>
      <c r="K152" s="18"/>
      <c r="Q152" s="19"/>
      <c r="R152" s="18"/>
    </row>
    <row r="153" spans="3:18" x14ac:dyDescent="0.3">
      <c r="C153" s="18"/>
      <c r="D153" s="18"/>
      <c r="F153" s="18"/>
      <c r="G153" s="18"/>
      <c r="H153" s="18"/>
      <c r="I153" s="18"/>
      <c r="J153" s="18"/>
      <c r="K153" s="18"/>
      <c r="Q153" s="19"/>
      <c r="R153" s="18"/>
    </row>
    <row r="154" spans="3:18" x14ac:dyDescent="0.3">
      <c r="C154" s="18"/>
      <c r="D154" s="18"/>
      <c r="F154" s="18"/>
      <c r="G154" s="18"/>
      <c r="H154" s="18"/>
      <c r="I154" s="18"/>
      <c r="J154" s="18"/>
      <c r="K154" s="18"/>
      <c r="Q154" s="19"/>
      <c r="R154" s="18"/>
    </row>
    <row r="155" spans="3:18" x14ac:dyDescent="0.3">
      <c r="C155" s="18"/>
      <c r="D155" s="18"/>
      <c r="F155" s="18"/>
      <c r="G155" s="18"/>
      <c r="H155" s="18"/>
      <c r="I155" s="18"/>
      <c r="J155" s="18"/>
      <c r="K155" s="18"/>
      <c r="Q155" s="19"/>
      <c r="R155" s="18"/>
    </row>
    <row r="156" spans="3:18" x14ac:dyDescent="0.3">
      <c r="C156" s="18"/>
      <c r="D156" s="18"/>
      <c r="F156" s="18"/>
      <c r="G156" s="18"/>
      <c r="H156" s="18"/>
      <c r="I156" s="18"/>
      <c r="J156" s="18"/>
      <c r="K156" s="18"/>
      <c r="Q156" s="19"/>
      <c r="R156" s="18"/>
    </row>
    <row r="157" spans="3:18" x14ac:dyDescent="0.3">
      <c r="C157" s="18"/>
      <c r="D157" s="18"/>
      <c r="F157" s="18"/>
      <c r="G157" s="18"/>
      <c r="H157" s="18"/>
      <c r="I157" s="18"/>
      <c r="J157" s="18"/>
      <c r="K157" s="18"/>
      <c r="Q157" s="19"/>
      <c r="R157" s="18"/>
    </row>
    <row r="158" spans="3:18" x14ac:dyDescent="0.3">
      <c r="C158" s="18"/>
      <c r="D158" s="18"/>
      <c r="F158" s="18"/>
      <c r="G158" s="18"/>
      <c r="H158" s="18"/>
      <c r="I158" s="18"/>
      <c r="J158" s="18"/>
      <c r="K158" s="18"/>
      <c r="Q158" s="19"/>
      <c r="R158" s="18"/>
    </row>
    <row r="159" spans="3:18" x14ac:dyDescent="0.3">
      <c r="C159" s="18"/>
      <c r="D159" s="18"/>
      <c r="F159" s="18"/>
      <c r="G159" s="18"/>
      <c r="H159" s="18"/>
      <c r="I159" s="18"/>
      <c r="J159" s="18"/>
      <c r="K159" s="18"/>
      <c r="Q159" s="19"/>
      <c r="R159" s="18"/>
    </row>
    <row r="160" spans="3:18" x14ac:dyDescent="0.3">
      <c r="C160" s="18"/>
      <c r="D160" s="18"/>
      <c r="F160" s="18"/>
      <c r="G160" s="18"/>
      <c r="H160" s="18"/>
      <c r="I160" s="18"/>
      <c r="J160" s="18"/>
      <c r="K160" s="18"/>
      <c r="Q160" s="19"/>
      <c r="R160" s="18"/>
    </row>
    <row r="161" spans="1:18" x14ac:dyDescent="0.3">
      <c r="C161" s="18"/>
      <c r="D161" s="18"/>
      <c r="F161" s="18"/>
      <c r="G161" s="18"/>
      <c r="H161" s="18"/>
      <c r="I161" s="18"/>
      <c r="J161" s="18"/>
      <c r="K161" s="18"/>
      <c r="Q161" s="19"/>
      <c r="R161" s="18"/>
    </row>
    <row r="162" spans="1:18" x14ac:dyDescent="0.3">
      <c r="C162" s="18"/>
      <c r="D162" s="18"/>
      <c r="F162" s="18"/>
      <c r="G162" s="18"/>
      <c r="H162" s="18"/>
      <c r="I162" s="18"/>
      <c r="J162" s="18"/>
      <c r="K162" s="18"/>
      <c r="Q162" s="19"/>
      <c r="R162" s="18"/>
    </row>
    <row r="163" spans="1:18" x14ac:dyDescent="0.3">
      <c r="C163" s="18"/>
      <c r="D163" s="18"/>
      <c r="F163" s="18"/>
      <c r="G163" s="18"/>
      <c r="H163" s="18"/>
      <c r="I163" s="18"/>
      <c r="J163" s="18"/>
      <c r="K163" s="18"/>
      <c r="Q163" s="19"/>
      <c r="R163" s="18"/>
    </row>
    <row r="164" spans="1:18" x14ac:dyDescent="0.3">
      <c r="C164" s="18"/>
      <c r="D164" s="18"/>
      <c r="F164" s="18"/>
      <c r="G164" s="18"/>
      <c r="H164" s="18"/>
      <c r="I164" s="18"/>
      <c r="J164" s="18"/>
      <c r="K164" s="18"/>
      <c r="Q164" s="19"/>
      <c r="R164" s="18"/>
    </row>
    <row r="165" spans="1:18" x14ac:dyDescent="0.3">
      <c r="C165" s="18"/>
      <c r="D165" s="18"/>
      <c r="F165" s="18"/>
      <c r="G165" s="18"/>
      <c r="H165" s="18"/>
      <c r="I165" s="18"/>
      <c r="J165" s="18"/>
      <c r="K165" s="18"/>
      <c r="Q165" s="19"/>
      <c r="R165" s="18"/>
    </row>
    <row r="166" spans="1:18" x14ac:dyDescent="0.3">
      <c r="C166" s="18"/>
      <c r="D166" s="18"/>
      <c r="F166" s="18"/>
      <c r="G166" s="18"/>
      <c r="H166" s="18"/>
      <c r="I166" s="18"/>
      <c r="J166" s="18"/>
      <c r="K166" s="18"/>
      <c r="Q166" s="19"/>
      <c r="R166" s="18"/>
    </row>
    <row r="167" spans="1:18" x14ac:dyDescent="0.3">
      <c r="C167" s="18"/>
      <c r="D167" s="18"/>
      <c r="F167" s="18"/>
      <c r="G167" s="18"/>
      <c r="H167" s="18"/>
      <c r="I167" s="18"/>
      <c r="J167" s="18"/>
      <c r="K167" s="18"/>
      <c r="Q167" s="19"/>
      <c r="R167" s="18"/>
    </row>
    <row r="168" spans="1:18" x14ac:dyDescent="0.3">
      <c r="A168" s="20"/>
      <c r="B168" s="20"/>
      <c r="C168" s="20"/>
      <c r="D168" s="20"/>
      <c r="E168" s="20"/>
      <c r="F168" s="21"/>
      <c r="G168" s="20"/>
      <c r="K168" s="21"/>
      <c r="Q168" s="22"/>
      <c r="R168" s="18"/>
    </row>
    <row r="169" spans="1:18" x14ac:dyDescent="0.3">
      <c r="A169" s="20"/>
      <c r="B169" s="20"/>
      <c r="C169" s="20"/>
      <c r="D169" s="20"/>
      <c r="E169" s="20"/>
      <c r="F169" s="21"/>
      <c r="G169" s="20"/>
      <c r="K169" s="21"/>
      <c r="Q169" s="22"/>
      <c r="R169" s="18"/>
    </row>
    <row r="170" spans="1:18" x14ac:dyDescent="0.3">
      <c r="A170" s="20"/>
      <c r="B170" s="20"/>
      <c r="C170" s="20"/>
      <c r="D170" s="20"/>
      <c r="E170" s="20"/>
      <c r="F170" s="21"/>
      <c r="G170" s="20"/>
      <c r="K170" s="21"/>
      <c r="Q170" s="22"/>
      <c r="R170" s="18"/>
    </row>
    <row r="171" spans="1:18" x14ac:dyDescent="0.3">
      <c r="A171" s="20"/>
      <c r="B171" s="20"/>
      <c r="C171" s="20"/>
      <c r="D171" s="20"/>
      <c r="E171" s="20"/>
      <c r="F171" s="21"/>
      <c r="G171" s="20"/>
      <c r="K171" s="21"/>
      <c r="Q171" s="22"/>
      <c r="R171" s="18"/>
    </row>
    <row r="172" spans="1:18" x14ac:dyDescent="0.3">
      <c r="A172" s="20"/>
      <c r="B172" s="20"/>
      <c r="C172" s="20"/>
      <c r="D172" s="20"/>
      <c r="E172" s="20"/>
      <c r="F172" s="21"/>
      <c r="G172" s="20"/>
      <c r="K172" s="21"/>
      <c r="Q172" s="22"/>
      <c r="R172" s="18"/>
    </row>
    <row r="173" spans="1:18" x14ac:dyDescent="0.3">
      <c r="C173" s="18"/>
      <c r="D173" s="18"/>
      <c r="F173" s="18"/>
      <c r="G173" s="18"/>
      <c r="H173" s="18"/>
      <c r="I173" s="18"/>
      <c r="J173" s="18"/>
      <c r="K173" s="18"/>
      <c r="Q173" s="19"/>
      <c r="R173" s="18"/>
    </row>
    <row r="174" spans="1:18" x14ac:dyDescent="0.3">
      <c r="A174" s="20"/>
      <c r="B174" s="20"/>
      <c r="C174" s="20"/>
      <c r="D174" s="20"/>
      <c r="E174" s="20"/>
      <c r="F174" s="21"/>
      <c r="G174" s="20"/>
      <c r="K174" s="21"/>
      <c r="Q174" s="22"/>
      <c r="R174" s="18"/>
    </row>
    <row r="175" spans="1:18" x14ac:dyDescent="0.3">
      <c r="A175" s="20"/>
      <c r="B175" s="20"/>
      <c r="C175" s="20"/>
      <c r="D175" s="20"/>
      <c r="E175" s="20"/>
      <c r="F175" s="21"/>
      <c r="G175" s="20"/>
      <c r="K175" s="21"/>
      <c r="Q175" s="22"/>
      <c r="R175" s="18"/>
    </row>
    <row r="176" spans="1:18" x14ac:dyDescent="0.3">
      <c r="A176" s="20"/>
      <c r="B176" s="20"/>
      <c r="C176" s="20"/>
      <c r="D176" s="20"/>
      <c r="E176" s="20"/>
      <c r="F176" s="21"/>
      <c r="G176" s="20"/>
      <c r="K176" s="21"/>
      <c r="Q176" s="22"/>
      <c r="R176" s="18"/>
    </row>
    <row r="177" spans="1:18" x14ac:dyDescent="0.3">
      <c r="A177" s="20"/>
      <c r="B177" s="20"/>
      <c r="C177" s="20"/>
      <c r="D177" s="20"/>
      <c r="E177" s="20"/>
      <c r="F177" s="21"/>
      <c r="G177" s="20"/>
      <c r="K177" s="21"/>
      <c r="Q177" s="22"/>
      <c r="R177" s="18"/>
    </row>
    <row r="178" spans="1:18" x14ac:dyDescent="0.3">
      <c r="A178" s="20"/>
      <c r="B178" s="20"/>
      <c r="C178" s="20"/>
      <c r="D178" s="20"/>
      <c r="E178" s="20"/>
      <c r="F178" s="21"/>
      <c r="G178" s="20"/>
      <c r="K178" s="21"/>
      <c r="Q178" s="22"/>
      <c r="R178" s="18"/>
    </row>
    <row r="179" spans="1:18" x14ac:dyDescent="0.3">
      <c r="A179" s="20"/>
      <c r="B179" s="20"/>
      <c r="C179" s="20"/>
      <c r="D179" s="20"/>
      <c r="E179" s="20"/>
      <c r="F179" s="21"/>
      <c r="G179" s="20"/>
      <c r="K179" s="21"/>
      <c r="Q179" s="22"/>
      <c r="R179" s="18"/>
    </row>
    <row r="180" spans="1:18" x14ac:dyDescent="0.3">
      <c r="A180" s="20"/>
      <c r="B180" s="20"/>
      <c r="C180" s="20"/>
      <c r="D180" s="20"/>
      <c r="E180" s="20"/>
      <c r="F180" s="21"/>
      <c r="G180" s="20"/>
      <c r="K180" s="21"/>
      <c r="Q180" s="22"/>
      <c r="R180" s="18"/>
    </row>
    <row r="181" spans="1:18" x14ac:dyDescent="0.3">
      <c r="A181" s="20"/>
      <c r="B181" s="20"/>
      <c r="C181" s="20"/>
      <c r="D181" s="20"/>
      <c r="E181" s="20"/>
      <c r="F181" s="21"/>
      <c r="G181" s="20"/>
      <c r="K181" s="21"/>
      <c r="Q181" s="22"/>
      <c r="R181" s="18"/>
    </row>
    <row r="182" spans="1:18" x14ac:dyDescent="0.3">
      <c r="A182" s="20"/>
      <c r="B182" s="20"/>
      <c r="C182" s="20"/>
      <c r="D182" s="20"/>
      <c r="E182" s="20"/>
      <c r="F182" s="21"/>
      <c r="G182" s="20"/>
      <c r="K182" s="21"/>
      <c r="Q182" s="22"/>
      <c r="R182" s="18"/>
    </row>
    <row r="183" spans="1:18" x14ac:dyDescent="0.3">
      <c r="A183" s="20"/>
      <c r="B183" s="20"/>
      <c r="C183" s="20"/>
      <c r="D183" s="20"/>
      <c r="E183" s="20"/>
      <c r="F183" s="21"/>
      <c r="G183" s="20"/>
      <c r="K183" s="21"/>
      <c r="Q183" s="22"/>
      <c r="R183" s="18"/>
    </row>
    <row r="184" spans="1:18" x14ac:dyDescent="0.3">
      <c r="Q184" s="22"/>
    </row>
    <row r="185" spans="1:18" x14ac:dyDescent="0.3">
      <c r="Q185" s="22"/>
    </row>
    <row r="186" spans="1:18" x14ac:dyDescent="0.3">
      <c r="Q186" s="22"/>
    </row>
    <row r="187" spans="1:18" x14ac:dyDescent="0.3">
      <c r="Q187" s="22"/>
    </row>
    <row r="188" spans="1:18" x14ac:dyDescent="0.3">
      <c r="Q188" s="22"/>
    </row>
    <row r="189" spans="1:18" x14ac:dyDescent="0.3">
      <c r="Q189" s="22"/>
    </row>
    <row r="190" spans="1:18" x14ac:dyDescent="0.3">
      <c r="Q190" s="22"/>
    </row>
    <row r="191" spans="1:18" x14ac:dyDescent="0.3">
      <c r="Q191" s="22"/>
    </row>
    <row r="192" spans="1:18" x14ac:dyDescent="0.3">
      <c r="Q192" s="22"/>
    </row>
    <row r="193" spans="17:17" x14ac:dyDescent="0.3">
      <c r="Q193" s="22"/>
    </row>
    <row r="194" spans="17:17" x14ac:dyDescent="0.3">
      <c r="Q194" s="22"/>
    </row>
    <row r="195" spans="17:17" x14ac:dyDescent="0.3">
      <c r="Q195" s="22"/>
    </row>
    <row r="196" spans="17:17" x14ac:dyDescent="0.3">
      <c r="Q196" s="22"/>
    </row>
    <row r="197" spans="17:17" x14ac:dyDescent="0.3">
      <c r="Q197" s="22"/>
    </row>
    <row r="198" spans="17:17" x14ac:dyDescent="0.3">
      <c r="Q198" s="22"/>
    </row>
    <row r="199" spans="17:17" x14ac:dyDescent="0.3">
      <c r="Q199" s="22"/>
    </row>
    <row r="200" spans="17:17" x14ac:dyDescent="0.3">
      <c r="Q200" s="22"/>
    </row>
    <row r="201" spans="17:17" x14ac:dyDescent="0.3">
      <c r="Q201" s="22"/>
    </row>
    <row r="202" spans="17:17" x14ac:dyDescent="0.3">
      <c r="Q202" s="22"/>
    </row>
    <row r="203" spans="17:17" x14ac:dyDescent="0.3">
      <c r="Q203" s="22"/>
    </row>
    <row r="204" spans="17:17" x14ac:dyDescent="0.3">
      <c r="Q204" s="22"/>
    </row>
    <row r="205" spans="17:17" x14ac:dyDescent="0.3">
      <c r="Q205" s="22"/>
    </row>
    <row r="206" spans="17:17" x14ac:dyDescent="0.3">
      <c r="Q206" s="22"/>
    </row>
    <row r="207" spans="17:17" x14ac:dyDescent="0.3">
      <c r="Q207" s="22"/>
    </row>
    <row r="208" spans="17:17" x14ac:dyDescent="0.3">
      <c r="Q208" s="22"/>
    </row>
    <row r="209" spans="17:17" x14ac:dyDescent="0.3">
      <c r="Q209" s="22"/>
    </row>
    <row r="210" spans="17:17" x14ac:dyDescent="0.3">
      <c r="Q210" s="22"/>
    </row>
    <row r="211" spans="17:17" x14ac:dyDescent="0.3">
      <c r="Q211" s="22"/>
    </row>
    <row r="212" spans="17:17" x14ac:dyDescent="0.3">
      <c r="Q212" s="22"/>
    </row>
    <row r="213" spans="17:17" x14ac:dyDescent="0.3">
      <c r="Q213" s="22"/>
    </row>
    <row r="214" spans="17:17" x14ac:dyDescent="0.3">
      <c r="Q214" s="22"/>
    </row>
    <row r="215" spans="17:17" x14ac:dyDescent="0.3">
      <c r="Q215" s="22"/>
    </row>
    <row r="216" spans="17:17" x14ac:dyDescent="0.3">
      <c r="Q216" s="22"/>
    </row>
    <row r="217" spans="17:17" x14ac:dyDescent="0.3">
      <c r="Q217" s="22"/>
    </row>
    <row r="218" spans="17:17" x14ac:dyDescent="0.3">
      <c r="Q218" s="22"/>
    </row>
    <row r="219" spans="17:17" x14ac:dyDescent="0.3">
      <c r="Q219" s="22"/>
    </row>
    <row r="220" spans="17:17" x14ac:dyDescent="0.3">
      <c r="Q220" s="22"/>
    </row>
    <row r="221" spans="17:17" x14ac:dyDescent="0.3">
      <c r="Q221" s="22"/>
    </row>
    <row r="222" spans="17:17" x14ac:dyDescent="0.3">
      <c r="Q222" s="22"/>
    </row>
    <row r="223" spans="17:17" x14ac:dyDescent="0.3">
      <c r="Q223" s="22"/>
    </row>
    <row r="224" spans="17:17" x14ac:dyDescent="0.3">
      <c r="Q224" s="22"/>
    </row>
    <row r="225" spans="17:17" x14ac:dyDescent="0.3">
      <c r="Q225" s="22"/>
    </row>
    <row r="226" spans="17:17" x14ac:dyDescent="0.3">
      <c r="Q226" s="22"/>
    </row>
    <row r="227" spans="17:17" x14ac:dyDescent="0.3">
      <c r="Q227" s="22"/>
    </row>
    <row r="228" spans="17:17" x14ac:dyDescent="0.3">
      <c r="Q228" s="22"/>
    </row>
    <row r="229" spans="17:17" x14ac:dyDescent="0.3">
      <c r="Q229" s="22"/>
    </row>
    <row r="230" spans="17:17" x14ac:dyDescent="0.3">
      <c r="Q230" s="22"/>
    </row>
    <row r="231" spans="17:17" x14ac:dyDescent="0.3">
      <c r="Q231" s="22"/>
    </row>
    <row r="232" spans="17:17" x14ac:dyDescent="0.3">
      <c r="Q232" s="22"/>
    </row>
    <row r="233" spans="17:17" x14ac:dyDescent="0.3">
      <c r="Q233" s="22"/>
    </row>
    <row r="234" spans="17:17" x14ac:dyDescent="0.3">
      <c r="Q234" s="22"/>
    </row>
    <row r="235" spans="17:17" x14ac:dyDescent="0.3">
      <c r="Q235" s="22"/>
    </row>
    <row r="236" spans="17:17" x14ac:dyDescent="0.3">
      <c r="Q236" s="22"/>
    </row>
    <row r="237" spans="17:17" x14ac:dyDescent="0.3">
      <c r="Q237" s="22"/>
    </row>
    <row r="238" spans="17:17" x14ac:dyDescent="0.3">
      <c r="Q238" s="22"/>
    </row>
    <row r="239" spans="17:17" x14ac:dyDescent="0.3">
      <c r="Q239" s="22"/>
    </row>
    <row r="240" spans="17:17" x14ac:dyDescent="0.3">
      <c r="Q240" s="22"/>
    </row>
    <row r="241" spans="17:17" x14ac:dyDescent="0.3">
      <c r="Q241" s="22"/>
    </row>
    <row r="242" spans="17:17" x14ac:dyDescent="0.3">
      <c r="Q242" s="22"/>
    </row>
    <row r="243" spans="17:17" x14ac:dyDescent="0.3">
      <c r="Q243" s="22"/>
    </row>
    <row r="244" spans="17:17" x14ac:dyDescent="0.3">
      <c r="Q244" s="22"/>
    </row>
    <row r="245" spans="17:17" x14ac:dyDescent="0.3">
      <c r="Q245" s="22"/>
    </row>
    <row r="246" spans="17:17" x14ac:dyDescent="0.3">
      <c r="Q246" s="22"/>
    </row>
    <row r="247" spans="17:17" x14ac:dyDescent="0.3">
      <c r="Q247" s="22"/>
    </row>
    <row r="248" spans="17:17" x14ac:dyDescent="0.3">
      <c r="Q248" s="22"/>
    </row>
    <row r="249" spans="17:17" x14ac:dyDescent="0.3">
      <c r="Q249" s="22"/>
    </row>
    <row r="250" spans="17:17" x14ac:dyDescent="0.3">
      <c r="Q250" s="22"/>
    </row>
    <row r="251" spans="17:17" x14ac:dyDescent="0.3">
      <c r="Q251" s="22"/>
    </row>
    <row r="252" spans="17:17" x14ac:dyDescent="0.3">
      <c r="Q252" s="22"/>
    </row>
    <row r="253" spans="17:17" x14ac:dyDescent="0.3">
      <c r="Q253" s="22"/>
    </row>
    <row r="254" spans="17:17" x14ac:dyDescent="0.3">
      <c r="Q254" s="22"/>
    </row>
    <row r="255" spans="17:17" x14ac:dyDescent="0.3">
      <c r="Q255" s="22"/>
    </row>
    <row r="256" spans="17:17" x14ac:dyDescent="0.3">
      <c r="Q256" s="22"/>
    </row>
    <row r="257" spans="17:17" x14ac:dyDescent="0.3">
      <c r="Q257" s="22"/>
    </row>
    <row r="258" spans="17:17" x14ac:dyDescent="0.3">
      <c r="Q258" s="22"/>
    </row>
    <row r="259" spans="17:17" x14ac:dyDescent="0.3">
      <c r="Q259" s="22"/>
    </row>
    <row r="260" spans="17:17" x14ac:dyDescent="0.3">
      <c r="Q260" s="22"/>
    </row>
    <row r="261" spans="17:17" x14ac:dyDescent="0.3">
      <c r="Q261" s="22"/>
    </row>
    <row r="262" spans="17:17" x14ac:dyDescent="0.3">
      <c r="Q262" s="22"/>
    </row>
  </sheetData>
  <pageMargins left="0.7" right="0.7" top="0.75" bottom="0.75" header="0.3" footer="0.3"/>
  <pageSetup orientation="portrait" horizontalDpi="300" verticalDpi="300" r:id="rId1"/>
  <headerFooter>
    <oddFooter>&amp;C_x000D_&amp;1#&amp;"Calibri"&amp;10&amp;K000000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3"/>
  <sheetViews>
    <sheetView workbookViewId="0">
      <selection activeCell="A54" sqref="A54"/>
    </sheetView>
  </sheetViews>
  <sheetFormatPr defaultRowHeight="14.5" x14ac:dyDescent="0.35"/>
  <cols>
    <col min="12" max="12" width="16.26953125" bestFit="1" customWidth="1"/>
    <col min="14" max="14" width="16.26953125" bestFit="1" customWidth="1"/>
  </cols>
  <sheetData>
    <row r="1" spans="1:16" x14ac:dyDescent="0.35">
      <c r="A1" s="1" t="s">
        <v>13</v>
      </c>
      <c r="B1" s="4" t="s">
        <v>39</v>
      </c>
      <c r="C1" s="2" t="s">
        <v>31</v>
      </c>
      <c r="D1" s="2" t="s">
        <v>32</v>
      </c>
      <c r="E1" s="2" t="s">
        <v>33</v>
      </c>
      <c r="F1" s="2" t="s">
        <v>27</v>
      </c>
      <c r="G1" s="2" t="s">
        <v>34</v>
      </c>
      <c r="H1" s="2" t="s">
        <v>35</v>
      </c>
      <c r="I1" s="2" t="s">
        <v>36</v>
      </c>
      <c r="J1" s="2" t="s">
        <v>37</v>
      </c>
      <c r="K1" s="3" t="s">
        <v>38</v>
      </c>
      <c r="L1" s="12" t="s">
        <v>92</v>
      </c>
      <c r="O1" s="10"/>
      <c r="P1" s="11" t="s">
        <v>91</v>
      </c>
    </row>
    <row r="2" spans="1:16" x14ac:dyDescent="0.35">
      <c r="A2" s="5" t="s">
        <v>40</v>
      </c>
      <c r="B2">
        <v>150</v>
      </c>
      <c r="C2">
        <v>1250</v>
      </c>
      <c r="D2">
        <v>1500</v>
      </c>
      <c r="E2">
        <v>750</v>
      </c>
      <c r="F2">
        <v>1000</v>
      </c>
      <c r="G2">
        <v>1000</v>
      </c>
      <c r="H2">
        <v>500</v>
      </c>
      <c r="I2">
        <v>2250</v>
      </c>
      <c r="J2">
        <v>1500</v>
      </c>
      <c r="K2" s="6">
        <v>0</v>
      </c>
      <c r="L2">
        <v>46669</v>
      </c>
      <c r="O2" s="5" t="s">
        <v>1</v>
      </c>
      <c r="P2" s="6">
        <f>IF(ISBLANK('Study Away Cost Estimator'!C7),0,INDEX('Program List'!B3:B192,MATCH('Study Away Cost Estimator'!C7,'Program List'!D3:D192,0)))</f>
        <v>0</v>
      </c>
    </row>
    <row r="3" spans="1:16" ht="15" thickBot="1" x14ac:dyDescent="0.4">
      <c r="A3" s="5" t="s">
        <v>41</v>
      </c>
      <c r="B3">
        <v>150</v>
      </c>
      <c r="C3">
        <v>1250</v>
      </c>
      <c r="D3">
        <v>1500</v>
      </c>
      <c r="E3">
        <v>750</v>
      </c>
      <c r="F3">
        <v>1000</v>
      </c>
      <c r="G3">
        <v>1000</v>
      </c>
      <c r="H3">
        <v>500</v>
      </c>
      <c r="I3">
        <v>2250</v>
      </c>
      <c r="J3">
        <v>1500</v>
      </c>
      <c r="K3" s="6">
        <v>0</v>
      </c>
      <c r="L3">
        <v>46669</v>
      </c>
      <c r="O3" s="7" t="s">
        <v>2</v>
      </c>
      <c r="P3" s="9">
        <f>IF(ISBLANK('Study Away Cost Estimator'!C8),0,INDEX('Program List'!B3:B192,MATCH('Study Away Cost Estimator'!C8,'Program List'!D3:D192,0)))</f>
        <v>0</v>
      </c>
    </row>
    <row r="4" spans="1:16" x14ac:dyDescent="0.35">
      <c r="A4" s="5" t="s">
        <v>42</v>
      </c>
      <c r="B4">
        <v>150</v>
      </c>
      <c r="C4">
        <v>1250</v>
      </c>
      <c r="D4">
        <v>1500</v>
      </c>
      <c r="E4">
        <v>750</v>
      </c>
      <c r="F4">
        <v>1000</v>
      </c>
      <c r="G4">
        <v>1000</v>
      </c>
      <c r="H4">
        <v>500</v>
      </c>
      <c r="I4">
        <v>2250</v>
      </c>
      <c r="J4">
        <v>1500</v>
      </c>
      <c r="K4" s="6">
        <v>0</v>
      </c>
      <c r="L4">
        <v>46669</v>
      </c>
    </row>
    <row r="5" spans="1:16" x14ac:dyDescent="0.35">
      <c r="A5" s="5" t="s">
        <v>43</v>
      </c>
      <c r="B5">
        <v>150</v>
      </c>
      <c r="C5">
        <v>1250</v>
      </c>
      <c r="D5">
        <v>1500</v>
      </c>
      <c r="E5">
        <v>750</v>
      </c>
      <c r="F5">
        <v>1000</v>
      </c>
      <c r="G5">
        <v>1000</v>
      </c>
      <c r="H5">
        <v>500</v>
      </c>
      <c r="I5">
        <v>2250</v>
      </c>
      <c r="J5">
        <v>1500</v>
      </c>
      <c r="K5" s="6">
        <v>0</v>
      </c>
      <c r="L5">
        <v>46669</v>
      </c>
    </row>
    <row r="6" spans="1:16" x14ac:dyDescent="0.35">
      <c r="A6" s="5" t="s">
        <v>44</v>
      </c>
      <c r="B6">
        <v>150</v>
      </c>
      <c r="C6">
        <v>1250</v>
      </c>
      <c r="D6">
        <v>1500</v>
      </c>
      <c r="E6">
        <v>750</v>
      </c>
      <c r="F6">
        <v>1000</v>
      </c>
      <c r="G6">
        <v>1000</v>
      </c>
      <c r="H6">
        <v>500</v>
      </c>
      <c r="I6">
        <v>2250</v>
      </c>
      <c r="J6">
        <v>1500</v>
      </c>
      <c r="K6" s="6">
        <v>0</v>
      </c>
      <c r="L6">
        <v>46669</v>
      </c>
    </row>
    <row r="7" spans="1:16" x14ac:dyDescent="0.35">
      <c r="A7" s="5" t="s">
        <v>45</v>
      </c>
      <c r="B7">
        <v>150</v>
      </c>
      <c r="C7">
        <v>1250</v>
      </c>
      <c r="D7">
        <v>1500</v>
      </c>
      <c r="E7">
        <v>750</v>
      </c>
      <c r="F7">
        <v>1000</v>
      </c>
      <c r="G7">
        <v>1000</v>
      </c>
      <c r="H7">
        <v>500</v>
      </c>
      <c r="I7">
        <v>2250</v>
      </c>
      <c r="J7">
        <v>1500</v>
      </c>
      <c r="K7" s="6">
        <v>0</v>
      </c>
      <c r="L7">
        <v>46669</v>
      </c>
    </row>
    <row r="8" spans="1:16" x14ac:dyDescent="0.35">
      <c r="A8" s="5" t="s">
        <v>46</v>
      </c>
      <c r="B8">
        <v>150</v>
      </c>
      <c r="C8">
        <v>1250</v>
      </c>
      <c r="D8">
        <v>1500</v>
      </c>
      <c r="E8">
        <v>750</v>
      </c>
      <c r="F8">
        <v>1000</v>
      </c>
      <c r="G8">
        <v>1000</v>
      </c>
      <c r="H8">
        <v>500</v>
      </c>
      <c r="I8">
        <v>2250</v>
      </c>
      <c r="J8">
        <v>1500</v>
      </c>
      <c r="K8" s="6">
        <v>0</v>
      </c>
      <c r="L8">
        <v>46669</v>
      </c>
    </row>
    <row r="9" spans="1:16" x14ac:dyDescent="0.35">
      <c r="A9" s="5" t="s">
        <v>47</v>
      </c>
      <c r="B9">
        <v>150</v>
      </c>
      <c r="C9">
        <v>1250</v>
      </c>
      <c r="D9">
        <v>1500</v>
      </c>
      <c r="E9">
        <v>750</v>
      </c>
      <c r="F9">
        <v>1000</v>
      </c>
      <c r="G9">
        <v>1000</v>
      </c>
      <c r="H9">
        <v>500</v>
      </c>
      <c r="I9">
        <v>2250</v>
      </c>
      <c r="J9">
        <v>1500</v>
      </c>
      <c r="K9" s="6">
        <v>0</v>
      </c>
      <c r="L9">
        <v>46669</v>
      </c>
    </row>
    <row r="10" spans="1:16" x14ac:dyDescent="0.35">
      <c r="A10" s="5" t="s">
        <v>48</v>
      </c>
      <c r="B10">
        <v>300</v>
      </c>
      <c r="C10">
        <v>1250</v>
      </c>
      <c r="D10">
        <v>1500</v>
      </c>
      <c r="E10">
        <v>750</v>
      </c>
      <c r="F10">
        <v>1000</v>
      </c>
      <c r="G10">
        <v>1000</v>
      </c>
      <c r="H10">
        <v>500</v>
      </c>
      <c r="I10">
        <v>2250</v>
      </c>
      <c r="J10">
        <v>1500</v>
      </c>
      <c r="K10" s="6">
        <v>0</v>
      </c>
      <c r="L10">
        <v>46819</v>
      </c>
    </row>
    <row r="11" spans="1:16" x14ac:dyDescent="0.35">
      <c r="A11" s="5" t="s">
        <v>49</v>
      </c>
      <c r="B11">
        <v>300</v>
      </c>
      <c r="C11">
        <v>1250</v>
      </c>
      <c r="D11">
        <v>1500</v>
      </c>
      <c r="E11">
        <v>750</v>
      </c>
      <c r="F11">
        <v>1000</v>
      </c>
      <c r="G11">
        <v>1000</v>
      </c>
      <c r="H11">
        <v>500</v>
      </c>
      <c r="I11">
        <v>2250</v>
      </c>
      <c r="J11">
        <v>1500</v>
      </c>
      <c r="K11" s="6">
        <v>0</v>
      </c>
      <c r="L11">
        <v>46819</v>
      </c>
    </row>
    <row r="12" spans="1:16" x14ac:dyDescent="0.35">
      <c r="A12" s="5" t="s">
        <v>50</v>
      </c>
      <c r="B12">
        <v>300</v>
      </c>
      <c r="C12">
        <v>1250</v>
      </c>
      <c r="D12">
        <v>1500</v>
      </c>
      <c r="E12">
        <v>750</v>
      </c>
      <c r="F12">
        <v>1000</v>
      </c>
      <c r="G12">
        <v>1000</v>
      </c>
      <c r="H12">
        <v>500</v>
      </c>
      <c r="I12">
        <v>2250</v>
      </c>
      <c r="J12">
        <v>1500</v>
      </c>
      <c r="K12" s="6">
        <v>0</v>
      </c>
      <c r="L12">
        <v>46819</v>
      </c>
    </row>
    <row r="13" spans="1:16" x14ac:dyDescent="0.35">
      <c r="A13" s="5" t="s">
        <v>51</v>
      </c>
      <c r="B13">
        <v>300</v>
      </c>
      <c r="C13">
        <v>1250</v>
      </c>
      <c r="D13">
        <v>1500</v>
      </c>
      <c r="E13">
        <v>750</v>
      </c>
      <c r="F13">
        <v>1000</v>
      </c>
      <c r="G13">
        <v>1000</v>
      </c>
      <c r="H13">
        <v>500</v>
      </c>
      <c r="I13">
        <v>2250</v>
      </c>
      <c r="J13">
        <v>1500</v>
      </c>
      <c r="K13" s="6">
        <v>0</v>
      </c>
      <c r="L13">
        <v>46819</v>
      </c>
    </row>
    <row r="14" spans="1:16" x14ac:dyDescent="0.35">
      <c r="A14" s="5" t="s">
        <v>52</v>
      </c>
      <c r="B14">
        <v>300</v>
      </c>
      <c r="C14">
        <v>1250</v>
      </c>
      <c r="D14">
        <v>1500</v>
      </c>
      <c r="E14">
        <v>750</v>
      </c>
      <c r="F14">
        <v>1000</v>
      </c>
      <c r="G14">
        <v>1000</v>
      </c>
      <c r="H14">
        <v>500</v>
      </c>
      <c r="I14">
        <v>2250</v>
      </c>
      <c r="J14">
        <v>1500</v>
      </c>
      <c r="K14" s="6">
        <v>0</v>
      </c>
      <c r="L14">
        <v>46819</v>
      </c>
    </row>
    <row r="15" spans="1:16" x14ac:dyDescent="0.35">
      <c r="A15" s="5" t="s">
        <v>53</v>
      </c>
      <c r="B15">
        <v>300</v>
      </c>
      <c r="C15">
        <v>1250</v>
      </c>
      <c r="D15">
        <v>1500</v>
      </c>
      <c r="E15">
        <v>750</v>
      </c>
      <c r="F15">
        <v>1000</v>
      </c>
      <c r="G15">
        <v>1000</v>
      </c>
      <c r="H15">
        <v>500</v>
      </c>
      <c r="I15">
        <v>2250</v>
      </c>
      <c r="J15">
        <v>1500</v>
      </c>
      <c r="K15" s="6">
        <v>0</v>
      </c>
      <c r="L15">
        <v>46819</v>
      </c>
    </row>
    <row r="16" spans="1:16" x14ac:dyDescent="0.35">
      <c r="A16" s="5" t="s">
        <v>54</v>
      </c>
      <c r="B16">
        <v>400</v>
      </c>
      <c r="C16">
        <v>1250</v>
      </c>
      <c r="D16">
        <v>1500</v>
      </c>
      <c r="E16">
        <v>750</v>
      </c>
      <c r="F16">
        <v>1000</v>
      </c>
      <c r="G16">
        <v>1000</v>
      </c>
      <c r="H16">
        <v>500</v>
      </c>
      <c r="I16">
        <v>2250</v>
      </c>
      <c r="J16">
        <v>1500</v>
      </c>
      <c r="K16" s="6">
        <v>0</v>
      </c>
      <c r="L16">
        <v>46919</v>
      </c>
    </row>
    <row r="17" spans="1:12" x14ac:dyDescent="0.35">
      <c r="A17" s="5" t="s">
        <v>55</v>
      </c>
      <c r="B17">
        <v>400</v>
      </c>
      <c r="C17">
        <v>1250</v>
      </c>
      <c r="D17">
        <v>1500</v>
      </c>
      <c r="E17">
        <v>750</v>
      </c>
      <c r="F17">
        <v>1000</v>
      </c>
      <c r="G17">
        <v>1000</v>
      </c>
      <c r="H17">
        <v>500</v>
      </c>
      <c r="I17">
        <v>2250</v>
      </c>
      <c r="J17">
        <v>1500</v>
      </c>
      <c r="K17" s="6">
        <v>0</v>
      </c>
      <c r="L17">
        <v>46919</v>
      </c>
    </row>
    <row r="18" spans="1:12" x14ac:dyDescent="0.35">
      <c r="A18" s="5" t="s">
        <v>56</v>
      </c>
      <c r="B18">
        <v>400</v>
      </c>
      <c r="C18">
        <v>1250</v>
      </c>
      <c r="D18">
        <v>1500</v>
      </c>
      <c r="E18">
        <v>750</v>
      </c>
      <c r="F18">
        <v>1000</v>
      </c>
      <c r="G18">
        <v>1000</v>
      </c>
      <c r="H18">
        <v>500</v>
      </c>
      <c r="I18">
        <v>2250</v>
      </c>
      <c r="J18">
        <v>1500</v>
      </c>
      <c r="K18" s="6">
        <v>0</v>
      </c>
      <c r="L18">
        <v>46919</v>
      </c>
    </row>
    <row r="19" spans="1:12" x14ac:dyDescent="0.35">
      <c r="A19" s="5" t="s">
        <v>57</v>
      </c>
      <c r="B19">
        <v>400</v>
      </c>
      <c r="C19">
        <v>1250</v>
      </c>
      <c r="D19">
        <v>1500</v>
      </c>
      <c r="E19">
        <v>750</v>
      </c>
      <c r="F19">
        <v>1000</v>
      </c>
      <c r="G19">
        <v>1000</v>
      </c>
      <c r="H19">
        <v>500</v>
      </c>
      <c r="I19">
        <v>2250</v>
      </c>
      <c r="J19">
        <v>1500</v>
      </c>
      <c r="K19" s="6">
        <v>0</v>
      </c>
      <c r="L19">
        <v>46919</v>
      </c>
    </row>
    <row r="20" spans="1:12" x14ac:dyDescent="0.35">
      <c r="A20" s="5" t="s">
        <v>58</v>
      </c>
      <c r="B20">
        <v>400</v>
      </c>
      <c r="C20">
        <v>1250</v>
      </c>
      <c r="D20">
        <v>1500</v>
      </c>
      <c r="E20">
        <v>750</v>
      </c>
      <c r="F20">
        <v>1000</v>
      </c>
      <c r="G20">
        <v>1000</v>
      </c>
      <c r="H20">
        <v>500</v>
      </c>
      <c r="I20">
        <v>2250</v>
      </c>
      <c r="J20">
        <v>1500</v>
      </c>
      <c r="K20" s="6">
        <v>0</v>
      </c>
      <c r="L20">
        <v>46919</v>
      </c>
    </row>
    <row r="21" spans="1:12" x14ac:dyDescent="0.35">
      <c r="A21" s="5" t="s">
        <v>59</v>
      </c>
      <c r="B21">
        <v>400</v>
      </c>
      <c r="C21">
        <v>1250</v>
      </c>
      <c r="D21">
        <v>1500</v>
      </c>
      <c r="E21">
        <v>750</v>
      </c>
      <c r="F21">
        <v>1000</v>
      </c>
      <c r="G21">
        <v>1000</v>
      </c>
      <c r="H21">
        <v>500</v>
      </c>
      <c r="I21">
        <v>2250</v>
      </c>
      <c r="J21">
        <v>1500</v>
      </c>
      <c r="K21" s="6">
        <v>0</v>
      </c>
      <c r="L21">
        <v>46919</v>
      </c>
    </row>
    <row r="22" spans="1:12" x14ac:dyDescent="0.35">
      <c r="A22" s="5" t="s">
        <v>60</v>
      </c>
      <c r="B22">
        <v>400</v>
      </c>
      <c r="C22">
        <v>1250</v>
      </c>
      <c r="D22">
        <v>1500</v>
      </c>
      <c r="E22">
        <v>750</v>
      </c>
      <c r="F22">
        <v>1000</v>
      </c>
      <c r="G22">
        <v>1000</v>
      </c>
      <c r="H22">
        <v>500</v>
      </c>
      <c r="I22">
        <v>2250</v>
      </c>
      <c r="J22">
        <v>1500</v>
      </c>
      <c r="K22" s="6">
        <v>0</v>
      </c>
      <c r="L22">
        <v>46919</v>
      </c>
    </row>
    <row r="23" spans="1:12" x14ac:dyDescent="0.35">
      <c r="A23" s="5" t="s">
        <v>61</v>
      </c>
      <c r="B23">
        <v>400</v>
      </c>
      <c r="C23">
        <v>1250</v>
      </c>
      <c r="D23">
        <v>1500</v>
      </c>
      <c r="E23">
        <v>750</v>
      </c>
      <c r="F23">
        <v>1000</v>
      </c>
      <c r="G23">
        <v>1000</v>
      </c>
      <c r="H23">
        <v>500</v>
      </c>
      <c r="I23">
        <v>2250</v>
      </c>
      <c r="J23">
        <v>1500</v>
      </c>
      <c r="K23" s="6">
        <v>0</v>
      </c>
      <c r="L23">
        <v>46919</v>
      </c>
    </row>
    <row r="24" spans="1:12" x14ac:dyDescent="0.35">
      <c r="A24" s="5" t="s">
        <v>62</v>
      </c>
      <c r="B24">
        <v>400</v>
      </c>
      <c r="C24">
        <v>1250</v>
      </c>
      <c r="D24">
        <v>1500</v>
      </c>
      <c r="E24">
        <v>750</v>
      </c>
      <c r="F24">
        <v>1000</v>
      </c>
      <c r="G24">
        <v>1000</v>
      </c>
      <c r="H24">
        <v>500</v>
      </c>
      <c r="I24">
        <v>2250</v>
      </c>
      <c r="J24">
        <v>1500</v>
      </c>
      <c r="K24" s="6">
        <v>0</v>
      </c>
      <c r="L24">
        <v>46919</v>
      </c>
    </row>
    <row r="25" spans="1:12" x14ac:dyDescent="0.35">
      <c r="A25" s="5" t="s">
        <v>63</v>
      </c>
      <c r="B25">
        <v>400</v>
      </c>
      <c r="C25">
        <v>1250</v>
      </c>
      <c r="D25">
        <v>1500</v>
      </c>
      <c r="E25">
        <v>750</v>
      </c>
      <c r="F25">
        <v>1000</v>
      </c>
      <c r="G25">
        <v>1000</v>
      </c>
      <c r="H25">
        <v>500</v>
      </c>
      <c r="I25">
        <v>2250</v>
      </c>
      <c r="J25">
        <v>1500</v>
      </c>
      <c r="K25" s="6">
        <v>0</v>
      </c>
      <c r="L25">
        <v>46919</v>
      </c>
    </row>
    <row r="26" spans="1:12" x14ac:dyDescent="0.35">
      <c r="A26" s="5" t="s">
        <v>64</v>
      </c>
      <c r="B26">
        <v>400</v>
      </c>
      <c r="C26">
        <v>1250</v>
      </c>
      <c r="D26">
        <v>1500</v>
      </c>
      <c r="E26">
        <v>750</v>
      </c>
      <c r="F26">
        <v>1000</v>
      </c>
      <c r="G26">
        <v>1000</v>
      </c>
      <c r="H26">
        <v>500</v>
      </c>
      <c r="I26">
        <v>2250</v>
      </c>
      <c r="J26">
        <v>1500</v>
      </c>
      <c r="K26" s="6">
        <v>0</v>
      </c>
      <c r="L26">
        <v>46919</v>
      </c>
    </row>
    <row r="27" spans="1:12" x14ac:dyDescent="0.35">
      <c r="A27" s="5" t="s">
        <v>65</v>
      </c>
      <c r="B27">
        <v>400</v>
      </c>
      <c r="C27">
        <v>1250</v>
      </c>
      <c r="D27">
        <v>1500</v>
      </c>
      <c r="E27">
        <v>750</v>
      </c>
      <c r="F27">
        <v>1000</v>
      </c>
      <c r="G27">
        <v>1000</v>
      </c>
      <c r="H27">
        <v>500</v>
      </c>
      <c r="I27">
        <v>2250</v>
      </c>
      <c r="J27">
        <v>1500</v>
      </c>
      <c r="K27" s="6">
        <v>0</v>
      </c>
      <c r="L27">
        <v>46919</v>
      </c>
    </row>
    <row r="28" spans="1:12" x14ac:dyDescent="0.35">
      <c r="A28" s="5" t="s">
        <v>66</v>
      </c>
      <c r="B28">
        <v>400</v>
      </c>
      <c r="C28">
        <v>1250</v>
      </c>
      <c r="D28">
        <v>1500</v>
      </c>
      <c r="E28">
        <v>750</v>
      </c>
      <c r="F28">
        <v>1000</v>
      </c>
      <c r="G28">
        <v>1000</v>
      </c>
      <c r="H28">
        <v>500</v>
      </c>
      <c r="I28">
        <v>2250</v>
      </c>
      <c r="J28">
        <v>1500</v>
      </c>
      <c r="K28" s="6">
        <v>0</v>
      </c>
      <c r="L28">
        <v>46919</v>
      </c>
    </row>
    <row r="29" spans="1:12" x14ac:dyDescent="0.35">
      <c r="A29" s="5" t="s">
        <v>67</v>
      </c>
      <c r="B29">
        <v>400</v>
      </c>
      <c r="C29">
        <v>1250</v>
      </c>
      <c r="D29">
        <v>1500</v>
      </c>
      <c r="E29">
        <v>750</v>
      </c>
      <c r="F29">
        <v>1000</v>
      </c>
      <c r="G29">
        <v>1000</v>
      </c>
      <c r="H29">
        <v>500</v>
      </c>
      <c r="I29">
        <v>2250</v>
      </c>
      <c r="J29">
        <v>1500</v>
      </c>
      <c r="K29" s="6">
        <v>0</v>
      </c>
      <c r="L29">
        <v>46919</v>
      </c>
    </row>
    <row r="30" spans="1:12" x14ac:dyDescent="0.35">
      <c r="A30" s="5" t="s">
        <v>68</v>
      </c>
      <c r="B30">
        <v>400</v>
      </c>
      <c r="C30">
        <v>1250</v>
      </c>
      <c r="D30">
        <v>1500</v>
      </c>
      <c r="E30">
        <v>750</v>
      </c>
      <c r="F30">
        <v>1000</v>
      </c>
      <c r="G30">
        <v>1000</v>
      </c>
      <c r="H30">
        <v>500</v>
      </c>
      <c r="I30">
        <v>2250</v>
      </c>
      <c r="J30">
        <v>1500</v>
      </c>
      <c r="K30" s="6">
        <v>0</v>
      </c>
      <c r="L30">
        <v>46919</v>
      </c>
    </row>
    <row r="31" spans="1:12" x14ac:dyDescent="0.35">
      <c r="A31" s="5" t="s">
        <v>69</v>
      </c>
      <c r="B31">
        <v>400</v>
      </c>
      <c r="C31">
        <v>1250</v>
      </c>
      <c r="D31">
        <v>1500</v>
      </c>
      <c r="E31">
        <v>750</v>
      </c>
      <c r="F31">
        <v>1000</v>
      </c>
      <c r="G31">
        <v>1000</v>
      </c>
      <c r="H31">
        <v>500</v>
      </c>
      <c r="I31">
        <v>2250</v>
      </c>
      <c r="J31">
        <v>1500</v>
      </c>
      <c r="K31" s="6">
        <v>0</v>
      </c>
      <c r="L31">
        <v>46919</v>
      </c>
    </row>
    <row r="32" spans="1:12" x14ac:dyDescent="0.35">
      <c r="A32" s="5" t="s">
        <v>70</v>
      </c>
      <c r="B32">
        <v>400</v>
      </c>
      <c r="C32">
        <v>1250</v>
      </c>
      <c r="D32">
        <v>1500</v>
      </c>
      <c r="E32">
        <v>750</v>
      </c>
      <c r="F32">
        <v>1000</v>
      </c>
      <c r="G32">
        <v>1000</v>
      </c>
      <c r="H32">
        <v>500</v>
      </c>
      <c r="I32">
        <v>2250</v>
      </c>
      <c r="J32">
        <v>1500</v>
      </c>
      <c r="K32" s="6">
        <v>0</v>
      </c>
      <c r="L32">
        <v>46919</v>
      </c>
    </row>
    <row r="33" spans="1:12" x14ac:dyDescent="0.35">
      <c r="A33" s="5" t="s">
        <v>71</v>
      </c>
      <c r="B33">
        <v>400</v>
      </c>
      <c r="C33">
        <v>1250</v>
      </c>
      <c r="D33">
        <v>1500</v>
      </c>
      <c r="E33">
        <v>750</v>
      </c>
      <c r="F33">
        <v>1000</v>
      </c>
      <c r="G33">
        <v>1000</v>
      </c>
      <c r="H33">
        <v>500</v>
      </c>
      <c r="I33">
        <v>2250</v>
      </c>
      <c r="J33">
        <v>1500</v>
      </c>
      <c r="K33" s="6">
        <v>0</v>
      </c>
      <c r="L33">
        <v>46919</v>
      </c>
    </row>
    <row r="34" spans="1:12" x14ac:dyDescent="0.35">
      <c r="A34" s="5" t="s">
        <v>72</v>
      </c>
      <c r="B34">
        <v>400</v>
      </c>
      <c r="C34">
        <v>1250</v>
      </c>
      <c r="D34">
        <v>1500</v>
      </c>
      <c r="E34">
        <v>750</v>
      </c>
      <c r="F34">
        <v>1000</v>
      </c>
      <c r="G34">
        <v>1000</v>
      </c>
      <c r="H34">
        <v>500</v>
      </c>
      <c r="I34">
        <v>2250</v>
      </c>
      <c r="J34">
        <v>1500</v>
      </c>
      <c r="K34" s="6">
        <v>0</v>
      </c>
      <c r="L34">
        <v>46919</v>
      </c>
    </row>
    <row r="35" spans="1:12" x14ac:dyDescent="0.35">
      <c r="A35" s="5" t="s">
        <v>73</v>
      </c>
      <c r="B35">
        <v>400</v>
      </c>
      <c r="C35">
        <v>1250</v>
      </c>
      <c r="D35">
        <v>1500</v>
      </c>
      <c r="E35">
        <v>750</v>
      </c>
      <c r="F35">
        <v>1000</v>
      </c>
      <c r="G35">
        <v>1000</v>
      </c>
      <c r="H35">
        <v>500</v>
      </c>
      <c r="I35">
        <v>2250</v>
      </c>
      <c r="J35">
        <v>1500</v>
      </c>
      <c r="K35" s="6">
        <v>0</v>
      </c>
      <c r="L35">
        <v>46919</v>
      </c>
    </row>
    <row r="36" spans="1:12" x14ac:dyDescent="0.35">
      <c r="A36" s="5" t="s">
        <v>74</v>
      </c>
      <c r="B36">
        <v>400</v>
      </c>
      <c r="C36">
        <v>1250</v>
      </c>
      <c r="D36">
        <v>1500</v>
      </c>
      <c r="E36">
        <v>750</v>
      </c>
      <c r="F36">
        <v>1000</v>
      </c>
      <c r="G36">
        <v>1000</v>
      </c>
      <c r="H36">
        <v>500</v>
      </c>
      <c r="I36">
        <v>2250</v>
      </c>
      <c r="J36">
        <v>1500</v>
      </c>
      <c r="K36" s="6">
        <v>0</v>
      </c>
      <c r="L36">
        <v>46919</v>
      </c>
    </row>
    <row r="37" spans="1:12" x14ac:dyDescent="0.35">
      <c r="A37" s="5" t="s">
        <v>75</v>
      </c>
      <c r="B37">
        <v>400</v>
      </c>
      <c r="C37">
        <v>1250</v>
      </c>
      <c r="D37">
        <v>1500</v>
      </c>
      <c r="E37">
        <v>750</v>
      </c>
      <c r="F37">
        <v>1000</v>
      </c>
      <c r="G37">
        <v>1000</v>
      </c>
      <c r="H37">
        <v>500</v>
      </c>
      <c r="I37">
        <v>2250</v>
      </c>
      <c r="J37">
        <v>1500</v>
      </c>
      <c r="K37" s="6">
        <v>0</v>
      </c>
      <c r="L37">
        <v>46919</v>
      </c>
    </row>
    <row r="38" spans="1:12" x14ac:dyDescent="0.35">
      <c r="A38" s="5" t="s">
        <v>76</v>
      </c>
      <c r="B38">
        <v>400</v>
      </c>
      <c r="C38">
        <v>1250</v>
      </c>
      <c r="D38">
        <v>1500</v>
      </c>
      <c r="E38">
        <v>750</v>
      </c>
      <c r="F38">
        <v>1000</v>
      </c>
      <c r="G38">
        <v>1000</v>
      </c>
      <c r="H38">
        <v>500</v>
      </c>
      <c r="I38">
        <v>2250</v>
      </c>
      <c r="J38">
        <v>1500</v>
      </c>
      <c r="K38" s="6">
        <v>0</v>
      </c>
      <c r="L38">
        <v>46919</v>
      </c>
    </row>
    <row r="39" spans="1:12" x14ac:dyDescent="0.35">
      <c r="A39" s="5" t="s">
        <v>77</v>
      </c>
      <c r="B39">
        <v>400</v>
      </c>
      <c r="C39">
        <v>1250</v>
      </c>
      <c r="D39">
        <v>1500</v>
      </c>
      <c r="E39">
        <v>750</v>
      </c>
      <c r="F39">
        <v>1000</v>
      </c>
      <c r="G39">
        <v>1000</v>
      </c>
      <c r="H39">
        <v>500</v>
      </c>
      <c r="I39">
        <v>2250</v>
      </c>
      <c r="J39">
        <v>1500</v>
      </c>
      <c r="K39" s="6">
        <v>0</v>
      </c>
      <c r="L39">
        <v>46919</v>
      </c>
    </row>
    <row r="40" spans="1:12" x14ac:dyDescent="0.35">
      <c r="A40" s="5" t="s">
        <v>78</v>
      </c>
      <c r="B40">
        <v>400</v>
      </c>
      <c r="C40">
        <v>1250</v>
      </c>
      <c r="D40">
        <v>1500</v>
      </c>
      <c r="E40">
        <v>750</v>
      </c>
      <c r="F40">
        <v>1000</v>
      </c>
      <c r="G40">
        <v>1000</v>
      </c>
      <c r="H40">
        <v>500</v>
      </c>
      <c r="I40">
        <v>2250</v>
      </c>
      <c r="J40">
        <v>1500</v>
      </c>
      <c r="K40" s="6">
        <v>0</v>
      </c>
      <c r="L40">
        <v>46919</v>
      </c>
    </row>
    <row r="41" spans="1:12" x14ac:dyDescent="0.35">
      <c r="A41" s="5" t="s">
        <v>79</v>
      </c>
      <c r="B41">
        <v>400</v>
      </c>
      <c r="C41">
        <v>1250</v>
      </c>
      <c r="D41">
        <v>1500</v>
      </c>
      <c r="E41">
        <v>750</v>
      </c>
      <c r="F41">
        <v>1000</v>
      </c>
      <c r="G41">
        <v>1000</v>
      </c>
      <c r="H41">
        <v>500</v>
      </c>
      <c r="I41">
        <v>2250</v>
      </c>
      <c r="J41">
        <v>1500</v>
      </c>
      <c r="K41" s="6">
        <v>0</v>
      </c>
      <c r="L41">
        <v>46919</v>
      </c>
    </row>
    <row r="42" spans="1:12" x14ac:dyDescent="0.35">
      <c r="A42" s="5" t="s">
        <v>80</v>
      </c>
      <c r="B42">
        <v>400</v>
      </c>
      <c r="C42">
        <v>1250</v>
      </c>
      <c r="D42">
        <v>1500</v>
      </c>
      <c r="E42">
        <v>750</v>
      </c>
      <c r="F42">
        <v>1000</v>
      </c>
      <c r="G42">
        <v>1000</v>
      </c>
      <c r="H42">
        <v>500</v>
      </c>
      <c r="I42">
        <v>2250</v>
      </c>
      <c r="J42">
        <v>1500</v>
      </c>
      <c r="K42" s="6">
        <v>0</v>
      </c>
      <c r="L42">
        <v>46919</v>
      </c>
    </row>
    <row r="43" spans="1:12" x14ac:dyDescent="0.35">
      <c r="A43" s="5" t="s">
        <v>81</v>
      </c>
      <c r="B43">
        <v>400</v>
      </c>
      <c r="C43">
        <v>1250</v>
      </c>
      <c r="D43">
        <v>1500</v>
      </c>
      <c r="E43">
        <v>750</v>
      </c>
      <c r="F43">
        <v>1000</v>
      </c>
      <c r="G43">
        <v>1000</v>
      </c>
      <c r="H43">
        <v>500</v>
      </c>
      <c r="I43">
        <v>2250</v>
      </c>
      <c r="J43">
        <v>1500</v>
      </c>
      <c r="K43" s="6">
        <v>0</v>
      </c>
      <c r="L43">
        <v>46919</v>
      </c>
    </row>
    <row r="44" spans="1:12" x14ac:dyDescent="0.35">
      <c r="A44" s="5" t="s">
        <v>82</v>
      </c>
      <c r="B44">
        <v>425</v>
      </c>
      <c r="C44">
        <v>1250</v>
      </c>
      <c r="D44">
        <v>1500</v>
      </c>
      <c r="E44">
        <v>750</v>
      </c>
      <c r="F44">
        <v>1000</v>
      </c>
      <c r="G44">
        <v>1000</v>
      </c>
      <c r="H44">
        <v>500</v>
      </c>
      <c r="I44">
        <v>2250</v>
      </c>
      <c r="J44">
        <v>1500</v>
      </c>
      <c r="K44" s="6">
        <v>0</v>
      </c>
      <c r="L44">
        <v>46944</v>
      </c>
    </row>
    <row r="45" spans="1:12" x14ac:dyDescent="0.35">
      <c r="A45" s="5" t="s">
        <v>83</v>
      </c>
      <c r="B45">
        <v>425</v>
      </c>
      <c r="C45">
        <v>1250</v>
      </c>
      <c r="D45">
        <v>1500</v>
      </c>
      <c r="E45">
        <v>750</v>
      </c>
      <c r="F45">
        <v>1000</v>
      </c>
      <c r="G45">
        <v>1000</v>
      </c>
      <c r="H45">
        <v>500</v>
      </c>
      <c r="I45">
        <v>2250</v>
      </c>
      <c r="J45">
        <v>1500</v>
      </c>
      <c r="K45" s="6">
        <v>0</v>
      </c>
      <c r="L45">
        <v>46944</v>
      </c>
    </row>
    <row r="46" spans="1:12" x14ac:dyDescent="0.35">
      <c r="A46" s="5" t="s">
        <v>84</v>
      </c>
      <c r="B46">
        <v>425</v>
      </c>
      <c r="C46">
        <v>1250</v>
      </c>
      <c r="D46">
        <v>1500</v>
      </c>
      <c r="E46">
        <v>750</v>
      </c>
      <c r="F46">
        <v>1000</v>
      </c>
      <c r="G46">
        <v>1000</v>
      </c>
      <c r="H46">
        <v>500</v>
      </c>
      <c r="I46">
        <v>2250</v>
      </c>
      <c r="J46">
        <v>1500</v>
      </c>
      <c r="K46" s="6">
        <v>0</v>
      </c>
      <c r="L46">
        <v>46944</v>
      </c>
    </row>
    <row r="47" spans="1:12" x14ac:dyDescent="0.35">
      <c r="A47" s="5" t="s">
        <v>85</v>
      </c>
      <c r="B47">
        <v>425</v>
      </c>
      <c r="C47">
        <v>1250</v>
      </c>
      <c r="D47">
        <v>1500</v>
      </c>
      <c r="E47">
        <v>750</v>
      </c>
      <c r="F47">
        <v>1000</v>
      </c>
      <c r="G47">
        <v>1000</v>
      </c>
      <c r="H47">
        <v>500</v>
      </c>
      <c r="I47">
        <v>2250</v>
      </c>
      <c r="J47">
        <v>1500</v>
      </c>
      <c r="K47" s="6">
        <v>0</v>
      </c>
      <c r="L47">
        <v>46944</v>
      </c>
    </row>
    <row r="48" spans="1:12" x14ac:dyDescent="0.35">
      <c r="A48" s="5" t="s">
        <v>86</v>
      </c>
      <c r="B48">
        <v>425</v>
      </c>
      <c r="C48">
        <v>1250</v>
      </c>
      <c r="D48">
        <v>1500</v>
      </c>
      <c r="E48">
        <v>750</v>
      </c>
      <c r="F48">
        <v>1000</v>
      </c>
      <c r="G48">
        <v>1000</v>
      </c>
      <c r="H48">
        <v>500</v>
      </c>
      <c r="I48">
        <v>2250</v>
      </c>
      <c r="J48">
        <v>1500</v>
      </c>
      <c r="K48" s="6">
        <v>0</v>
      </c>
      <c r="L48">
        <v>46944</v>
      </c>
    </row>
    <row r="49" spans="1:12" x14ac:dyDescent="0.35">
      <c r="A49" s="5" t="s">
        <v>87</v>
      </c>
      <c r="B49">
        <v>425</v>
      </c>
      <c r="C49">
        <v>1250</v>
      </c>
      <c r="D49">
        <v>1500</v>
      </c>
      <c r="E49">
        <v>750</v>
      </c>
      <c r="F49">
        <v>1000</v>
      </c>
      <c r="G49">
        <v>1000</v>
      </c>
      <c r="H49">
        <v>500</v>
      </c>
      <c r="I49">
        <v>2250</v>
      </c>
      <c r="J49">
        <v>1500</v>
      </c>
      <c r="K49" s="6">
        <v>0</v>
      </c>
      <c r="L49">
        <v>46944</v>
      </c>
    </row>
    <row r="50" spans="1:12" x14ac:dyDescent="0.35">
      <c r="A50" s="5" t="s">
        <v>88</v>
      </c>
      <c r="B50">
        <v>425</v>
      </c>
      <c r="C50">
        <v>1250</v>
      </c>
      <c r="D50">
        <v>1500</v>
      </c>
      <c r="E50">
        <v>750</v>
      </c>
      <c r="F50">
        <v>1000</v>
      </c>
      <c r="G50">
        <v>1000</v>
      </c>
      <c r="H50">
        <v>500</v>
      </c>
      <c r="I50">
        <v>2250</v>
      </c>
      <c r="J50">
        <v>1500</v>
      </c>
      <c r="K50" s="6">
        <v>0</v>
      </c>
      <c r="L50">
        <v>46944</v>
      </c>
    </row>
    <row r="51" spans="1:12" x14ac:dyDescent="0.35">
      <c r="A51" s="5" t="s">
        <v>89</v>
      </c>
      <c r="B51">
        <v>650</v>
      </c>
      <c r="C51">
        <v>1500</v>
      </c>
      <c r="D51">
        <v>1500</v>
      </c>
      <c r="E51">
        <v>1250</v>
      </c>
      <c r="F51">
        <v>1250</v>
      </c>
      <c r="G51">
        <v>1250</v>
      </c>
      <c r="H51">
        <v>1250</v>
      </c>
      <c r="I51">
        <v>2250</v>
      </c>
      <c r="J51">
        <v>1750</v>
      </c>
      <c r="K51" s="6">
        <v>0</v>
      </c>
      <c r="L51">
        <v>47169</v>
      </c>
    </row>
    <row r="52" spans="1:12" x14ac:dyDescent="0.35">
      <c r="A52" s="5" t="s">
        <v>90</v>
      </c>
      <c r="B52">
        <v>650</v>
      </c>
      <c r="C52">
        <v>1500</v>
      </c>
      <c r="D52">
        <v>1500</v>
      </c>
      <c r="E52">
        <v>1250</v>
      </c>
      <c r="F52">
        <v>1250</v>
      </c>
      <c r="G52">
        <v>1250</v>
      </c>
      <c r="H52">
        <v>1250</v>
      </c>
      <c r="I52">
        <v>2250</v>
      </c>
      <c r="J52">
        <v>1750</v>
      </c>
      <c r="K52" s="6">
        <v>0</v>
      </c>
      <c r="L52">
        <v>47169</v>
      </c>
    </row>
    <row r="53" spans="1:12" ht="15" thickBot="1" x14ac:dyDescent="0.4">
      <c r="A53" s="7" t="s">
        <v>254</v>
      </c>
      <c r="B53" s="8">
        <v>650</v>
      </c>
      <c r="C53" s="8">
        <v>1300</v>
      </c>
      <c r="D53" s="8">
        <v>1300</v>
      </c>
      <c r="E53" s="8">
        <v>1300</v>
      </c>
      <c r="F53" s="8">
        <v>1300</v>
      </c>
      <c r="G53" s="8">
        <v>1300</v>
      </c>
      <c r="H53" s="8">
        <v>1300</v>
      </c>
      <c r="I53" s="8">
        <v>1300</v>
      </c>
      <c r="J53" s="8">
        <v>1300</v>
      </c>
      <c r="K53" s="9">
        <v>0</v>
      </c>
      <c r="L53">
        <v>47169</v>
      </c>
    </row>
  </sheetData>
  <sheetProtection sheet="1" objects="1" scenarios="1"/>
  <pageMargins left="0.7" right="0.7" top="0.75" bottom="0.75" header="0.3" footer="0.3"/>
  <headerFooter>
    <oddFooter>&amp;C_x000D_&amp;1#&amp;"Calibri"&amp;10&amp;K000000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Study Away Cost Estimator</vt:lpstr>
      <vt:lpstr>Program List</vt:lpstr>
      <vt:lpstr>Tables</vt:lpstr>
    </vt:vector>
  </TitlesOfParts>
  <Company>Grinnell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Haines, Stephanie</dc:creator>
  <cp:lastModifiedBy>Haines, Stephanie (Steph)</cp:lastModifiedBy>
  <dcterms:created xsi:type="dcterms:W3CDTF">2023-02-06T17:14:20Z</dcterms:created>
  <dcterms:modified xsi:type="dcterms:W3CDTF">2026-07-15T14:01:32Z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44f348-1f96-472a-abe4-da1f14470d96_Enabled">
    <vt:lpwstr>true</vt:lpwstr>
  </property>
  <property fmtid="{D5CDD505-2E9C-101B-9397-08002B2CF9AE}" pid="3" name="MSIP_Label_2344f348-1f96-472a-abe4-da1f14470d96_SetDate">
    <vt:lpwstr>2025-09-09T16:00:38Z</vt:lpwstr>
  </property>
  <property fmtid="{D5CDD505-2E9C-101B-9397-08002B2CF9AE}" pid="4" name="MSIP_Label_2344f348-1f96-472a-abe4-da1f14470d96_Method">
    <vt:lpwstr>Standard</vt:lpwstr>
  </property>
  <property fmtid="{D5CDD505-2E9C-101B-9397-08002B2CF9AE}" pid="5" name="MSIP_Label_2344f348-1f96-472a-abe4-da1f14470d96_Name">
    <vt:lpwstr>Grinnell College - Internal</vt:lpwstr>
  </property>
  <property fmtid="{D5CDD505-2E9C-101B-9397-08002B2CF9AE}" pid="6" name="MSIP_Label_2344f348-1f96-472a-abe4-da1f14470d96_SiteId">
    <vt:lpwstr>524f9e3e-faca-4f64-b3ec-adb2baee8807</vt:lpwstr>
  </property>
  <property fmtid="{D5CDD505-2E9C-101B-9397-08002B2CF9AE}" pid="7" name="MSIP_Label_2344f348-1f96-472a-abe4-da1f14470d96_ActionId">
    <vt:lpwstr>7fd0d6fe-7275-450f-8c2e-179074a9f090</vt:lpwstr>
  </property>
  <property fmtid="{D5CDD505-2E9C-101B-9397-08002B2CF9AE}" pid="8" name="MSIP_Label_2344f348-1f96-472a-abe4-da1f14470d96_ContentBits">
    <vt:lpwstr>2</vt:lpwstr>
  </property>
  <property fmtid="{D5CDD505-2E9C-101B-9397-08002B2CF9AE}" pid="9" name="MSIP_Label_2344f348-1f96-472a-abe4-da1f14470d96_Tag">
    <vt:lpwstr>10, 3, 0, 1</vt:lpwstr>
  </property>
</Properties>
</file>